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ConcoctTheFrequencies" sheetId="3" r:id="rId1"/>
    <sheet name="AnalyzeInFull" sheetId="1" r:id="rId2"/>
    <sheet name="AnalyzeWithReducedSchema" sheetId="2" r:id="rId3"/>
    <sheet name="LikelihoodRatioTestFullSchema" sheetId="5" r:id="rId4"/>
    <sheet name="LRTReducedSchema" sheetId="4" r:id="rId5"/>
  </sheets>
  <definedNames>
    <definedName name="solver_adj" localSheetId="1" hidden="1">AnalyzeInFull!$D$2:$L$2</definedName>
    <definedName name="solver_adj" localSheetId="2" hidden="1">AnalyzeWithReducedSchema!$D$23:$F$23</definedName>
    <definedName name="solver_adj" localSheetId="3" hidden="1">LikelihoodRatioTestFullSchema!$D$25:$K$25</definedName>
    <definedName name="solver_adj" localSheetId="4" hidden="1">LRTReducedSchema!$D$12:$E$12</definedName>
    <definedName name="solver_cvg" localSheetId="1" hidden="1">0.0001</definedName>
    <definedName name="solver_cvg" localSheetId="2" hidden="1">0.0001</definedName>
    <definedName name="solver_cvg" localSheetId="3" hidden="1">0.0001</definedName>
    <definedName name="solver_cvg" localSheetId="4" hidden="1">0.0001</definedName>
    <definedName name="solver_drv" localSheetId="1" hidden="1">2</definedName>
    <definedName name="solver_drv" localSheetId="2" hidden="1">1</definedName>
    <definedName name="solver_drv" localSheetId="3" hidden="1">1</definedName>
    <definedName name="solver_drv" localSheetId="4" hidden="1">1</definedName>
    <definedName name="solver_eng" localSheetId="1" hidden="1">1</definedName>
    <definedName name="solver_eng" localSheetId="2" hidden="1">1</definedName>
    <definedName name="solver_eng" localSheetId="3" hidden="1">1</definedName>
    <definedName name="solver_eng" localSheetId="4" hidden="1">1</definedName>
    <definedName name="solver_est" localSheetId="1" hidden="1">1</definedName>
    <definedName name="solver_est" localSheetId="2" hidden="1">1</definedName>
    <definedName name="solver_est" localSheetId="3" hidden="1">1</definedName>
    <definedName name="solver_est" localSheetId="4" hidden="1">1</definedName>
    <definedName name="solver_itr" localSheetId="1" hidden="1">2147483647</definedName>
    <definedName name="solver_itr" localSheetId="2" hidden="1">2147483647</definedName>
    <definedName name="solver_itr" localSheetId="3" hidden="1">2147483647</definedName>
    <definedName name="solver_itr" localSheetId="4" hidden="1">2147483647</definedName>
    <definedName name="solver_mip" localSheetId="1" hidden="1">2147483647</definedName>
    <definedName name="solver_mip" localSheetId="2" hidden="1">2147483647</definedName>
    <definedName name="solver_mip" localSheetId="3" hidden="1">2147483647</definedName>
    <definedName name="solver_mip" localSheetId="4" hidden="1">2147483647</definedName>
    <definedName name="solver_mni" localSheetId="1" hidden="1">30</definedName>
    <definedName name="solver_mni" localSheetId="2" hidden="1">30</definedName>
    <definedName name="solver_mni" localSheetId="3" hidden="1">30</definedName>
    <definedName name="solver_mni" localSheetId="4" hidden="1">30</definedName>
    <definedName name="solver_mrt" localSheetId="1" hidden="1">0.075</definedName>
    <definedName name="solver_mrt" localSheetId="2" hidden="1">0.075</definedName>
    <definedName name="solver_mrt" localSheetId="3" hidden="1">0.075</definedName>
    <definedName name="solver_mrt" localSheetId="4" hidden="1">0.075</definedName>
    <definedName name="solver_msl" localSheetId="1" hidden="1">2</definedName>
    <definedName name="solver_msl" localSheetId="2" hidden="1">2</definedName>
    <definedName name="solver_msl" localSheetId="3" hidden="1">2</definedName>
    <definedName name="solver_msl" localSheetId="4" hidden="1">2</definedName>
    <definedName name="solver_neg" localSheetId="1" hidden="1">2</definedName>
    <definedName name="solver_neg" localSheetId="2" hidden="1">2</definedName>
    <definedName name="solver_neg" localSheetId="3" hidden="1">2</definedName>
    <definedName name="solver_neg" localSheetId="4" hidden="1">1</definedName>
    <definedName name="solver_nod" localSheetId="1" hidden="1">2147483647</definedName>
    <definedName name="solver_nod" localSheetId="2" hidden="1">2147483647</definedName>
    <definedName name="solver_nod" localSheetId="3" hidden="1">2147483647</definedName>
    <definedName name="solver_nod" localSheetId="4" hidden="1">2147483647</definedName>
    <definedName name="solver_num" localSheetId="1" hidden="1">0</definedName>
    <definedName name="solver_num" localSheetId="2" hidden="1">0</definedName>
    <definedName name="solver_num" localSheetId="3" hidden="1">0</definedName>
    <definedName name="solver_num" localSheetId="4" hidden="1">0</definedName>
    <definedName name="solver_nwt" localSheetId="1" hidden="1">1</definedName>
    <definedName name="solver_nwt" localSheetId="2" hidden="1">1</definedName>
    <definedName name="solver_nwt" localSheetId="3" hidden="1">1</definedName>
    <definedName name="solver_nwt" localSheetId="4" hidden="1">1</definedName>
    <definedName name="solver_opt" localSheetId="1" hidden="1">AnalyzeInFull!$S$3</definedName>
    <definedName name="solver_opt" localSheetId="2" hidden="1">AnalyzeWithReducedSchema!$L$24</definedName>
    <definedName name="solver_opt" localSheetId="3" hidden="1">LikelihoodRatioTestFullSchema!$S$26</definedName>
    <definedName name="solver_opt" localSheetId="4" hidden="1">LRTReducedSchema!$L$13</definedName>
    <definedName name="solver_pre" localSheetId="1" hidden="1">0.000001</definedName>
    <definedName name="solver_pre" localSheetId="2" hidden="1">0.000001</definedName>
    <definedName name="solver_pre" localSheetId="3" hidden="1">0.000001</definedName>
    <definedName name="solver_pre" localSheetId="4" hidden="1">0.000001</definedName>
    <definedName name="solver_rbv" localSheetId="1" hidden="1">2</definedName>
    <definedName name="solver_rbv" localSheetId="2" hidden="1">1</definedName>
    <definedName name="solver_rbv" localSheetId="3" hidden="1">1</definedName>
    <definedName name="solver_rbv" localSheetId="4" hidden="1">1</definedName>
    <definedName name="solver_rlx" localSheetId="1" hidden="1">2</definedName>
    <definedName name="solver_rlx" localSheetId="2" hidden="1">2</definedName>
    <definedName name="solver_rlx" localSheetId="3" hidden="1">2</definedName>
    <definedName name="solver_rlx" localSheetId="4" hidden="1">2</definedName>
    <definedName name="solver_rsd" localSheetId="1" hidden="1">0</definedName>
    <definedName name="solver_rsd" localSheetId="2" hidden="1">0</definedName>
    <definedName name="solver_rsd" localSheetId="3" hidden="1">0</definedName>
    <definedName name="solver_rsd" localSheetId="4" hidden="1">0</definedName>
    <definedName name="solver_scl" localSheetId="1" hidden="1">2</definedName>
    <definedName name="solver_scl" localSheetId="2" hidden="1">1</definedName>
    <definedName name="solver_scl" localSheetId="3" hidden="1">1</definedName>
    <definedName name="solver_scl" localSheetId="4" hidden="1">1</definedName>
    <definedName name="solver_sho" localSheetId="1" hidden="1">2</definedName>
    <definedName name="solver_sho" localSheetId="2" hidden="1">2</definedName>
    <definedName name="solver_sho" localSheetId="3" hidden="1">2</definedName>
    <definedName name="solver_sho" localSheetId="4" hidden="1">2</definedName>
    <definedName name="solver_ssz" localSheetId="1" hidden="1">100</definedName>
    <definedName name="solver_ssz" localSheetId="2" hidden="1">100</definedName>
    <definedName name="solver_ssz" localSheetId="3" hidden="1">100</definedName>
    <definedName name="solver_ssz" localSheetId="4" hidden="1">100</definedName>
    <definedName name="solver_tim" localSheetId="1" hidden="1">2147483647</definedName>
    <definedName name="solver_tim" localSheetId="2" hidden="1">2147483647</definedName>
    <definedName name="solver_tim" localSheetId="3" hidden="1">2147483647</definedName>
    <definedName name="solver_tim" localSheetId="4" hidden="1">2147483647</definedName>
    <definedName name="solver_tol" localSheetId="1" hidden="1">0.01</definedName>
    <definedName name="solver_tol" localSheetId="2" hidden="1">0.01</definedName>
    <definedName name="solver_tol" localSheetId="3" hidden="1">0.01</definedName>
    <definedName name="solver_tol" localSheetId="4" hidden="1">0.01</definedName>
    <definedName name="solver_typ" localSheetId="1" hidden="1">1</definedName>
    <definedName name="solver_typ" localSheetId="2" hidden="1">1</definedName>
    <definedName name="solver_typ" localSheetId="3" hidden="1">1</definedName>
    <definedName name="solver_typ" localSheetId="4" hidden="1">1</definedName>
    <definedName name="solver_val" localSheetId="1" hidden="1">0</definedName>
    <definedName name="solver_val" localSheetId="2" hidden="1">0</definedName>
    <definedName name="solver_val" localSheetId="3" hidden="1">0</definedName>
    <definedName name="solver_val" localSheetId="4" hidden="1">0</definedName>
    <definedName name="solver_ver" localSheetId="1" hidden="1">3</definedName>
    <definedName name="solver_ver" localSheetId="2" hidden="1">3</definedName>
    <definedName name="solver_ver" localSheetId="3" hidden="1">3</definedName>
    <definedName name="solver_ver" localSheetId="4" hidden="1">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9" i="3" l="1"/>
  <c r="F23" i="4"/>
  <c r="C20" i="5"/>
  <c r="C42" i="5"/>
  <c r="F31" i="2"/>
  <c r="F30" i="2"/>
  <c r="F29" i="2"/>
  <c r="M41" i="5" l="1"/>
  <c r="N41" i="5" s="1"/>
  <c r="M40" i="5"/>
  <c r="N40" i="5" s="1"/>
  <c r="M39" i="5"/>
  <c r="N39" i="5" s="1"/>
  <c r="M38" i="5"/>
  <c r="N38" i="5" s="1"/>
  <c r="M37" i="5"/>
  <c r="N37" i="5" s="1"/>
  <c r="M36" i="5"/>
  <c r="N36" i="5" s="1"/>
  <c r="M35" i="5"/>
  <c r="N35" i="5" s="1"/>
  <c r="M34" i="5"/>
  <c r="N34" i="5" s="1"/>
  <c r="M33" i="5"/>
  <c r="N33" i="5" s="1"/>
  <c r="M32" i="5"/>
  <c r="N32" i="5" s="1"/>
  <c r="M31" i="5"/>
  <c r="N31" i="5" s="1"/>
  <c r="M30" i="5"/>
  <c r="N30" i="5" s="1"/>
  <c r="M29" i="5"/>
  <c r="N29" i="5" s="1"/>
  <c r="M28" i="5"/>
  <c r="N28" i="5" s="1"/>
  <c r="M27" i="5"/>
  <c r="N27" i="5" s="1"/>
  <c r="M26" i="5"/>
  <c r="N26" i="5" s="1"/>
  <c r="M19" i="5"/>
  <c r="N19" i="5" s="1"/>
  <c r="M18" i="5"/>
  <c r="N18" i="5" s="1"/>
  <c r="M17" i="5"/>
  <c r="N17" i="5" s="1"/>
  <c r="M16" i="5"/>
  <c r="N16" i="5" s="1"/>
  <c r="M15" i="5"/>
  <c r="N15" i="5" s="1"/>
  <c r="M14" i="5"/>
  <c r="N14" i="5" s="1"/>
  <c r="M13" i="5"/>
  <c r="N13" i="5" s="1"/>
  <c r="M12" i="5"/>
  <c r="N12" i="5" s="1"/>
  <c r="M11" i="5"/>
  <c r="N11" i="5" s="1"/>
  <c r="M10" i="5"/>
  <c r="N10" i="5" s="1"/>
  <c r="M9" i="5"/>
  <c r="N9" i="5" s="1"/>
  <c r="M8" i="5"/>
  <c r="N8" i="5" s="1"/>
  <c r="M7" i="5"/>
  <c r="N7" i="5" s="1"/>
  <c r="M6" i="5"/>
  <c r="N6" i="5" s="1"/>
  <c r="M5" i="5"/>
  <c r="N5" i="5" s="1"/>
  <c r="M4" i="5"/>
  <c r="N4" i="5" s="1"/>
  <c r="O26" i="5" l="1"/>
  <c r="O4" i="5"/>
  <c r="G16" i="4"/>
  <c r="H16" i="4" s="1"/>
  <c r="G15" i="4"/>
  <c r="H15" i="4" s="1"/>
  <c r="G14" i="4"/>
  <c r="H14" i="4" s="1"/>
  <c r="G13" i="4"/>
  <c r="H13" i="4" s="1"/>
  <c r="G7" i="4"/>
  <c r="G6" i="4"/>
  <c r="H6" i="4" s="1"/>
  <c r="G5" i="4"/>
  <c r="G4" i="4"/>
  <c r="H4" i="4" s="1"/>
  <c r="C7" i="4"/>
  <c r="C16" i="4" s="1"/>
  <c r="C6" i="4"/>
  <c r="C15" i="4" s="1"/>
  <c r="C5" i="4"/>
  <c r="C14" i="4" s="1"/>
  <c r="C4" i="4"/>
  <c r="C13" i="4" s="1"/>
  <c r="H7" i="4"/>
  <c r="H5" i="4"/>
  <c r="Q3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L23" i="1"/>
  <c r="L24" i="1" s="1"/>
  <c r="K23" i="1"/>
  <c r="K24" i="1" s="1"/>
  <c r="J23" i="1"/>
  <c r="J24" i="1" s="1"/>
  <c r="I23" i="1"/>
  <c r="I24" i="1" s="1"/>
  <c r="H23" i="1"/>
  <c r="H24" i="1" s="1"/>
  <c r="G23" i="1"/>
  <c r="G24" i="1" s="1"/>
  <c r="F23" i="1"/>
  <c r="F24" i="1" s="1"/>
  <c r="E23" i="1"/>
  <c r="E24" i="1" s="1"/>
  <c r="D23" i="1"/>
  <c r="D24" i="1" s="1"/>
  <c r="P26" i="5" l="1"/>
  <c r="Q26" i="5" s="1"/>
  <c r="O41" i="5"/>
  <c r="P41" i="5" s="1"/>
  <c r="R41" i="5" s="1"/>
  <c r="O37" i="5"/>
  <c r="P37" i="5" s="1"/>
  <c r="R37" i="5" s="1"/>
  <c r="O33" i="5"/>
  <c r="P33" i="5" s="1"/>
  <c r="O29" i="5"/>
  <c r="P29" i="5" s="1"/>
  <c r="O40" i="5"/>
  <c r="P40" i="5" s="1"/>
  <c r="Q40" i="5" s="1"/>
  <c r="O36" i="5"/>
  <c r="P36" i="5" s="1"/>
  <c r="Q36" i="5" s="1"/>
  <c r="O32" i="5"/>
  <c r="P32" i="5" s="1"/>
  <c r="O28" i="5"/>
  <c r="P28" i="5" s="1"/>
  <c r="O39" i="5"/>
  <c r="P39" i="5" s="1"/>
  <c r="O35" i="5"/>
  <c r="P35" i="5" s="1"/>
  <c r="O31" i="5"/>
  <c r="P31" i="5" s="1"/>
  <c r="O27" i="5"/>
  <c r="P27" i="5" s="1"/>
  <c r="Q27" i="5" s="1"/>
  <c r="O38" i="5"/>
  <c r="P38" i="5" s="1"/>
  <c r="O34" i="5"/>
  <c r="P34" i="5" s="1"/>
  <c r="O30" i="5"/>
  <c r="P30" i="5" s="1"/>
  <c r="O16" i="5"/>
  <c r="P16" i="5" s="1"/>
  <c r="O12" i="5"/>
  <c r="P12" i="5" s="1"/>
  <c r="O8" i="5"/>
  <c r="P8" i="5" s="1"/>
  <c r="O18" i="5"/>
  <c r="P18" i="5" s="1"/>
  <c r="O10" i="5"/>
  <c r="P10" i="5" s="1"/>
  <c r="O19" i="5"/>
  <c r="P19" i="5" s="1"/>
  <c r="O11" i="5"/>
  <c r="P11" i="5" s="1"/>
  <c r="O7" i="5"/>
  <c r="P7" i="5" s="1"/>
  <c r="O17" i="5"/>
  <c r="P17" i="5" s="1"/>
  <c r="O13" i="5"/>
  <c r="P13" i="5" s="1"/>
  <c r="O9" i="5"/>
  <c r="P9" i="5" s="1"/>
  <c r="O5" i="5"/>
  <c r="P5" i="5" s="1"/>
  <c r="O14" i="5"/>
  <c r="P14" i="5" s="1"/>
  <c r="O6" i="5"/>
  <c r="P6" i="5" s="1"/>
  <c r="O15" i="5"/>
  <c r="P15" i="5" s="1"/>
  <c r="P4" i="5"/>
  <c r="I4" i="4"/>
  <c r="I5" i="4" s="1"/>
  <c r="I6" i="4" s="1"/>
  <c r="I7" i="4" s="1"/>
  <c r="J7" i="4" s="1"/>
  <c r="M7" i="4" s="1"/>
  <c r="I13" i="4"/>
  <c r="I14" i="4" s="1"/>
  <c r="I15" i="4" s="1"/>
  <c r="I16" i="4" s="1"/>
  <c r="J16" i="4" s="1"/>
  <c r="M16" i="4" s="1"/>
  <c r="C20" i="1"/>
  <c r="M18" i="3"/>
  <c r="N18" i="3" s="1"/>
  <c r="M17" i="3"/>
  <c r="N17" i="3" s="1"/>
  <c r="M16" i="3"/>
  <c r="N16" i="3" s="1"/>
  <c r="M15" i="3"/>
  <c r="N15" i="3" s="1"/>
  <c r="M14" i="3"/>
  <c r="N14" i="3" s="1"/>
  <c r="M13" i="3"/>
  <c r="N13" i="3" s="1"/>
  <c r="M12" i="3"/>
  <c r="N12" i="3" s="1"/>
  <c r="M11" i="3"/>
  <c r="N11" i="3" s="1"/>
  <c r="M10" i="3"/>
  <c r="N10" i="3" s="1"/>
  <c r="M9" i="3"/>
  <c r="N9" i="3" s="1"/>
  <c r="M8" i="3"/>
  <c r="N8" i="3" s="1"/>
  <c r="M7" i="3"/>
  <c r="N7" i="3" s="1"/>
  <c r="M6" i="3"/>
  <c r="N6" i="3" s="1"/>
  <c r="M5" i="3"/>
  <c r="N5" i="3" s="1"/>
  <c r="M4" i="3"/>
  <c r="N4" i="3" s="1"/>
  <c r="M3" i="3"/>
  <c r="N3" i="3" s="1"/>
  <c r="R36" i="5" l="1"/>
  <c r="Q37" i="5"/>
  <c r="R26" i="5"/>
  <c r="Q41" i="5"/>
  <c r="R27" i="5"/>
  <c r="R40" i="5"/>
  <c r="R31" i="5"/>
  <c r="Q31" i="5"/>
  <c r="R33" i="5"/>
  <c r="Q33" i="5"/>
  <c r="R34" i="5"/>
  <c r="Q34" i="5"/>
  <c r="Q38" i="5"/>
  <c r="R38" i="5"/>
  <c r="R39" i="5"/>
  <c r="Q39" i="5"/>
  <c r="R30" i="5"/>
  <c r="Q30" i="5"/>
  <c r="Q32" i="5"/>
  <c r="R32" i="5"/>
  <c r="R35" i="5"/>
  <c r="Q35" i="5"/>
  <c r="Q28" i="5"/>
  <c r="R28" i="5"/>
  <c r="R29" i="5"/>
  <c r="Q29" i="5"/>
  <c r="Q13" i="5"/>
  <c r="R13" i="5"/>
  <c r="R4" i="5"/>
  <c r="Q4" i="5"/>
  <c r="Q5" i="5"/>
  <c r="R5" i="5"/>
  <c r="R7" i="5"/>
  <c r="Q7" i="5"/>
  <c r="Q18" i="5"/>
  <c r="R18" i="5"/>
  <c r="R19" i="5"/>
  <c r="Q19" i="5"/>
  <c r="R15" i="5"/>
  <c r="Q15" i="5"/>
  <c r="R9" i="5"/>
  <c r="Q9" i="5"/>
  <c r="R11" i="5"/>
  <c r="Q11" i="5"/>
  <c r="Q8" i="5"/>
  <c r="R8" i="5"/>
  <c r="Q6" i="5"/>
  <c r="R6" i="5"/>
  <c r="R12" i="5"/>
  <c r="Q12" i="5"/>
  <c r="Q14" i="5"/>
  <c r="R14" i="5"/>
  <c r="Q17" i="5"/>
  <c r="R17" i="5"/>
  <c r="Q10" i="5"/>
  <c r="R10" i="5"/>
  <c r="R16" i="5"/>
  <c r="Q16" i="5"/>
  <c r="J6" i="4"/>
  <c r="M6" i="4" s="1"/>
  <c r="J15" i="4"/>
  <c r="J14" i="4"/>
  <c r="J5" i="4"/>
  <c r="M5" i="4" s="1"/>
  <c r="J4" i="4"/>
  <c r="M4" i="4" s="1"/>
  <c r="K16" i="4"/>
  <c r="J13" i="4"/>
  <c r="M13" i="4" s="1"/>
  <c r="K7" i="4"/>
  <c r="O3" i="3"/>
  <c r="G27" i="2"/>
  <c r="H27" i="2" s="1"/>
  <c r="G26" i="2"/>
  <c r="H26" i="2" s="1"/>
  <c r="G25" i="2"/>
  <c r="H25" i="2" s="1"/>
  <c r="G24" i="2"/>
  <c r="H24" i="2" s="1"/>
  <c r="C27" i="2"/>
  <c r="C26" i="2"/>
  <c r="C25" i="2"/>
  <c r="C24" i="2"/>
  <c r="M4" i="1"/>
  <c r="N4" i="1" s="1"/>
  <c r="S26" i="5" l="1"/>
  <c r="A24" i="4" s="1"/>
  <c r="S4" i="5"/>
  <c r="K6" i="4"/>
  <c r="M14" i="4"/>
  <c r="K15" i="4"/>
  <c r="M15" i="4"/>
  <c r="K14" i="4"/>
  <c r="K5" i="4"/>
  <c r="K4" i="4"/>
  <c r="K13" i="4"/>
  <c r="O18" i="3"/>
  <c r="P18" i="3" s="1"/>
  <c r="C18" i="3" s="1"/>
  <c r="O17" i="3"/>
  <c r="P17" i="3" s="1"/>
  <c r="C17" i="3" s="1"/>
  <c r="O16" i="3"/>
  <c r="P16" i="3" s="1"/>
  <c r="C16" i="3" s="1"/>
  <c r="O15" i="3"/>
  <c r="P15" i="3" s="1"/>
  <c r="C15" i="3" s="1"/>
  <c r="O14" i="3"/>
  <c r="P14" i="3" s="1"/>
  <c r="C14" i="3" s="1"/>
  <c r="O13" i="3"/>
  <c r="P13" i="3" s="1"/>
  <c r="C13" i="3" s="1"/>
  <c r="O12" i="3"/>
  <c r="P12" i="3" s="1"/>
  <c r="C12" i="3" s="1"/>
  <c r="O11" i="3"/>
  <c r="P11" i="3" s="1"/>
  <c r="C11" i="3" s="1"/>
  <c r="O10" i="3"/>
  <c r="P10" i="3" s="1"/>
  <c r="C10" i="3" s="1"/>
  <c r="O9" i="3"/>
  <c r="P9" i="3" s="1"/>
  <c r="C9" i="3" s="1"/>
  <c r="O8" i="3"/>
  <c r="P8" i="3" s="1"/>
  <c r="C8" i="3" s="1"/>
  <c r="O7" i="3"/>
  <c r="P7" i="3" s="1"/>
  <c r="C7" i="3" s="1"/>
  <c r="O6" i="3"/>
  <c r="P6" i="3" s="1"/>
  <c r="C6" i="3" s="1"/>
  <c r="O5" i="3"/>
  <c r="P5" i="3" s="1"/>
  <c r="C5" i="3" s="1"/>
  <c r="O4" i="3"/>
  <c r="P4" i="3" s="1"/>
  <c r="C4" i="3" s="1"/>
  <c r="P3" i="3"/>
  <c r="C3" i="3" s="1"/>
  <c r="I24" i="2"/>
  <c r="I25" i="2" s="1"/>
  <c r="I26" i="2" s="1"/>
  <c r="I27" i="2" s="1"/>
  <c r="J27" i="2" s="1"/>
  <c r="M18" i="1"/>
  <c r="N18" i="1" s="1"/>
  <c r="M17" i="1"/>
  <c r="N17" i="1" s="1"/>
  <c r="M16" i="1"/>
  <c r="N16" i="1" s="1"/>
  <c r="M15" i="1"/>
  <c r="N15" i="1" s="1"/>
  <c r="M14" i="1"/>
  <c r="N14" i="1" s="1"/>
  <c r="M13" i="1"/>
  <c r="N13" i="1" s="1"/>
  <c r="M12" i="1"/>
  <c r="N12" i="1" s="1"/>
  <c r="M11" i="1"/>
  <c r="N11" i="1" s="1"/>
  <c r="M10" i="1"/>
  <c r="N10" i="1" s="1"/>
  <c r="M9" i="1"/>
  <c r="N9" i="1" s="1"/>
  <c r="M8" i="1"/>
  <c r="N8" i="1" s="1"/>
  <c r="M7" i="1"/>
  <c r="N7" i="1" s="1"/>
  <c r="M6" i="1"/>
  <c r="N6" i="1" s="1"/>
  <c r="M5" i="1"/>
  <c r="N5" i="1" s="1"/>
  <c r="M3" i="1"/>
  <c r="N3" i="1" s="1"/>
  <c r="L4" i="4" l="1"/>
  <c r="S42" i="5"/>
  <c r="S43" i="5" s="1"/>
  <c r="S44" i="5" s="1"/>
  <c r="A23" i="4"/>
  <c r="A25" i="4" s="1"/>
  <c r="A26" i="4" s="1"/>
  <c r="L13" i="4"/>
  <c r="F24" i="4" s="1"/>
  <c r="K27" i="2"/>
  <c r="M27" i="2"/>
  <c r="N27" i="2" s="1"/>
  <c r="J25" i="2"/>
  <c r="J26" i="2"/>
  <c r="J24" i="2"/>
  <c r="O3" i="1"/>
  <c r="F25" i="4" l="1"/>
  <c r="F26" i="4" s="1"/>
  <c r="K25" i="2"/>
  <c r="M25" i="2"/>
  <c r="N25" i="2" s="1"/>
  <c r="K24" i="2"/>
  <c r="M24" i="2"/>
  <c r="N24" i="2" s="1"/>
  <c r="K26" i="2"/>
  <c r="M26" i="2"/>
  <c r="N26" i="2" s="1"/>
  <c r="L24" i="2"/>
  <c r="O4" i="1"/>
  <c r="P4" i="1" s="1"/>
  <c r="T4" i="1" s="1"/>
  <c r="O11" i="1"/>
  <c r="P11" i="1" s="1"/>
  <c r="T11" i="1" s="1"/>
  <c r="O16" i="1"/>
  <c r="P16" i="1" s="1"/>
  <c r="T16" i="1" s="1"/>
  <c r="O6" i="1"/>
  <c r="P6" i="1" s="1"/>
  <c r="T6" i="1" s="1"/>
  <c r="O5" i="1"/>
  <c r="P5" i="1" s="1"/>
  <c r="T5" i="1" s="1"/>
  <c r="O9" i="1"/>
  <c r="P9" i="1" s="1"/>
  <c r="T9" i="1" s="1"/>
  <c r="O15" i="1"/>
  <c r="P15" i="1" s="1"/>
  <c r="T15" i="1" s="1"/>
  <c r="O12" i="1"/>
  <c r="P12" i="1" s="1"/>
  <c r="T12" i="1" s="1"/>
  <c r="O13" i="1"/>
  <c r="P13" i="1" s="1"/>
  <c r="T13" i="1" s="1"/>
  <c r="O8" i="1"/>
  <c r="P8" i="1" s="1"/>
  <c r="T8" i="1" s="1"/>
  <c r="O18" i="1"/>
  <c r="P18" i="1" s="1"/>
  <c r="T18" i="1" s="1"/>
  <c r="O14" i="1"/>
  <c r="P14" i="1" s="1"/>
  <c r="T14" i="1" s="1"/>
  <c r="P3" i="1"/>
  <c r="T3" i="1" s="1"/>
  <c r="O7" i="1"/>
  <c r="P7" i="1" s="1"/>
  <c r="T7" i="1" s="1"/>
  <c r="O17" i="1"/>
  <c r="P17" i="1" s="1"/>
  <c r="T17" i="1" s="1"/>
  <c r="O10" i="1"/>
  <c r="P10" i="1" s="1"/>
  <c r="T10" i="1" s="1"/>
  <c r="R10" i="1" l="1"/>
  <c r="R14" i="1"/>
  <c r="R8" i="1"/>
  <c r="R13" i="1"/>
  <c r="R4" i="1"/>
  <c r="R6" i="1"/>
  <c r="R5" i="1"/>
  <c r="R12" i="1"/>
  <c r="R11" i="1"/>
  <c r="R18" i="1"/>
  <c r="R15" i="1"/>
  <c r="R3" i="1"/>
  <c r="R17" i="1"/>
  <c r="R16" i="1"/>
  <c r="R7" i="1"/>
  <c r="R9" i="1"/>
  <c r="S3" i="1" l="1"/>
</calcChain>
</file>

<file path=xl/sharedStrings.xml><?xml version="1.0" encoding="utf-8"?>
<sst xmlns="http://schemas.openxmlformats.org/spreadsheetml/2006/main" count="324" uniqueCount="53">
  <si>
    <t>sock</t>
  </si>
  <si>
    <t>kiss</t>
  </si>
  <si>
    <t>kick</t>
  </si>
  <si>
    <t>cease</t>
  </si>
  <si>
    <t>*Sibilant Clash</t>
  </si>
  <si>
    <t>H</t>
  </si>
  <si>
    <t>eH</t>
  </si>
  <si>
    <t>Z</t>
  </si>
  <si>
    <t>p</t>
  </si>
  <si>
    <t>ln p</t>
  </si>
  <si>
    <t>L</t>
  </si>
  <si>
    <t>Frequency</t>
  </si>
  <si>
    <t>Xs</t>
  </si>
  <si>
    <t>sX</t>
  </si>
  <si>
    <t>kX</t>
  </si>
  <si>
    <t>Xk</t>
  </si>
  <si>
    <t>Sibilant Clash</t>
  </si>
  <si>
    <t>Predicted</t>
  </si>
  <si>
    <t>total</t>
  </si>
  <si>
    <t>Error</t>
  </si>
  <si>
    <t>Word1IsCease</t>
  </si>
  <si>
    <t>Word1IsSock</t>
  </si>
  <si>
    <t>Word1IsKiss</t>
  </si>
  <si>
    <t>Word1IsKick</t>
  </si>
  <si>
    <t>Word2IsCease</t>
  </si>
  <si>
    <t>Word2IsSock</t>
  </si>
  <si>
    <t>Word2IsKick</t>
  </si>
  <si>
    <t>Word2IsKiss</t>
  </si>
  <si>
    <t>Word2Is_sX</t>
  </si>
  <si>
    <t xml:space="preserve">Word1Is_Xs </t>
  </si>
  <si>
    <t>Predicted frequencies</t>
  </si>
  <si>
    <t>likelihood of full model</t>
  </si>
  <si>
    <t>difference</t>
  </si>
  <si>
    <t>Repeating full data from previous worksheet</t>
  </si>
  <si>
    <t>Forming the reduced schema</t>
  </si>
  <si>
    <t>Weight of *Sibilant Clash from full method</t>
  </si>
  <si>
    <t>Weight of *Sibilant Clash found using reduced schema</t>
  </si>
  <si>
    <t>Difference</t>
  </si>
  <si>
    <t>Pooled frequencies</t>
  </si>
  <si>
    <t>Maxent grammar including *Sibilant Clash</t>
  </si>
  <si>
    <t>Maxent grammar excluding *Sibilant Clash</t>
  </si>
  <si>
    <t>Comparing the two methods</t>
  </si>
  <si>
    <t>Analyze in full</t>
  </si>
  <si>
    <t>Analyze with reduced schema</t>
  </si>
  <si>
    <t>Likelihood of data including *Sibilant Clash</t>
  </si>
  <si>
    <t>Likelihood of data excluding *Sibilant Clash</t>
  </si>
  <si>
    <t>This value is intended to halve the frequency of bigrams violating *Sibilant Clash.</t>
  </si>
  <si>
    <t>Other weights were created by caprice.</t>
  </si>
  <si>
    <t>So recovering the weights used to concoct the data works essentially perfectly.</t>
  </si>
  <si>
    <t>Weight error</t>
  </si>
  <si>
    <t>Prespecified weight</t>
  </si>
  <si>
    <t>So recovering the original concocted frequencies</t>
  </si>
  <si>
    <t>works perfectly.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</si>
</sst>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"/>
    <numFmt numFmtId="165" formatCode="0.00000"/>
    <numFmt numFmtId="166" formatCode="0.0000000"/>
    <numFmt numFmtId="167" formatCode="0.000000"/>
    <numFmt numFmtId="168" formatCode="0.000000000"/>
  </numFmts>
  <fonts count="7" x14ac:knownFonts="1">
    <font>
      <sz val="11"/>
      <color theme="1"/>
      <name val="Calibri"/>
      <family val="2"/>
      <scheme val="minor"/>
    </font>
    <font>
      <sz val="11"/>
      <color theme="2" tint="-0.249977111117893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/>
    <xf numFmtId="0" fontId="3" fillId="0" borderId="0" xfId="0" applyFont="1"/>
    <xf numFmtId="164" fontId="2" fillId="0" borderId="0" xfId="0" applyNumberFormat="1" applyFont="1" applyAlignment="1">
      <alignment horizontal="center"/>
    </xf>
    <xf numFmtId="0" fontId="0" fillId="0" borderId="0" xfId="0" applyAlignment="1"/>
    <xf numFmtId="0" fontId="3" fillId="0" borderId="0" xfId="0" applyFont="1" applyAlignment="1"/>
    <xf numFmtId="164" fontId="0" fillId="0" borderId="0" xfId="0" applyNumberFormat="1"/>
    <xf numFmtId="164" fontId="0" fillId="0" borderId="0" xfId="0" applyNumberFormat="1" applyAlignment="1">
      <alignment horizontal="center"/>
    </xf>
    <xf numFmtId="1" fontId="0" fillId="0" borderId="0" xfId="0" applyNumberFormat="1"/>
    <xf numFmtId="0" fontId="4" fillId="0" borderId="0" xfId="0" applyFont="1"/>
    <xf numFmtId="165" fontId="4" fillId="0" borderId="0" xfId="0" applyNumberFormat="1" applyFont="1"/>
    <xf numFmtId="0" fontId="5" fillId="0" borderId="0" xfId="0" applyFont="1"/>
    <xf numFmtId="166" fontId="5" fillId="0" borderId="0" xfId="0" applyNumberFormat="1" applyFont="1"/>
    <xf numFmtId="167" fontId="4" fillId="0" borderId="0" xfId="0" applyNumberFormat="1" applyFont="1" applyAlignment="1">
      <alignment horizontal="center"/>
    </xf>
    <xf numFmtId="0" fontId="4" fillId="0" borderId="0" xfId="0" applyFont="1" applyAlignment="1"/>
    <xf numFmtId="168" fontId="4" fillId="0" borderId="0" xfId="0" applyNumberFormat="1" applyFont="1"/>
    <xf numFmtId="0" fontId="6" fillId="0" borderId="0" xfId="0" applyFont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164" fontId="3" fillId="0" borderId="0" xfId="0" applyNumberFormat="1" applyFont="1"/>
    <xf numFmtId="11" fontId="3" fillId="0" borderId="0" xfId="0" applyNumberFormat="1" applyFont="1"/>
    <xf numFmtId="1" fontId="0" fillId="0" borderId="0" xfId="0" applyNumberFormat="1" applyAlignment="1"/>
    <xf numFmtId="164" fontId="3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2"/>
  <sheetViews>
    <sheetView tabSelected="1" workbookViewId="0">
      <selection activeCell="M21" sqref="M21"/>
    </sheetView>
  </sheetViews>
  <sheetFormatPr defaultRowHeight="15" x14ac:dyDescent="0.25"/>
  <cols>
    <col min="4" max="4" width="13.7109375" style="1" bestFit="1" customWidth="1"/>
    <col min="5" max="5" width="12.28515625" style="1" bestFit="1" customWidth="1"/>
    <col min="6" max="6" width="11.7109375" style="1" bestFit="1" customWidth="1"/>
    <col min="7" max="7" width="11.85546875" style="1" bestFit="1" customWidth="1"/>
    <col min="8" max="8" width="13.7109375" style="1" bestFit="1" customWidth="1"/>
    <col min="9" max="9" width="12.28515625" style="1" bestFit="1" customWidth="1"/>
    <col min="10" max="10" width="11.85546875" style="1" bestFit="1" customWidth="1"/>
    <col min="11" max="11" width="11.7109375" style="1" bestFit="1" customWidth="1"/>
    <col min="12" max="12" width="14" style="1" bestFit="1" customWidth="1"/>
  </cols>
  <sheetData>
    <row r="1" spans="1:41" x14ac:dyDescent="0.25">
      <c r="D1" s="1" t="s">
        <v>20</v>
      </c>
      <c r="E1" s="1" t="s">
        <v>21</v>
      </c>
      <c r="F1" s="1" t="s">
        <v>22</v>
      </c>
      <c r="G1" s="1" t="s">
        <v>23</v>
      </c>
      <c r="H1" s="1" t="s">
        <v>24</v>
      </c>
      <c r="I1" s="1" t="s">
        <v>25</v>
      </c>
      <c r="J1" s="1" t="s">
        <v>26</v>
      </c>
      <c r="K1" s="1" t="s">
        <v>27</v>
      </c>
      <c r="L1" s="1" t="s">
        <v>4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</row>
    <row r="2" spans="1:41" x14ac:dyDescent="0.25">
      <c r="C2" t="s">
        <v>11</v>
      </c>
      <c r="D2" s="5">
        <v>0.52856921643379462</v>
      </c>
      <c r="E2" s="5">
        <v>-0.17177890944291535</v>
      </c>
      <c r="F2" s="5">
        <v>-0.17193393949504149</v>
      </c>
      <c r="G2" s="5">
        <v>-0.17177890783146568</v>
      </c>
      <c r="H2" s="5">
        <v>0.77452897101068408</v>
      </c>
      <c r="I2" s="5">
        <v>-0.42499443444094775</v>
      </c>
      <c r="J2" s="5">
        <v>-0.42482261643831293</v>
      </c>
      <c r="K2" s="5">
        <v>7.4849179668302221E-2</v>
      </c>
      <c r="L2" s="5">
        <v>0.69368508365099713</v>
      </c>
      <c r="M2" t="s">
        <v>5</v>
      </c>
      <c r="N2" t="s">
        <v>6</v>
      </c>
      <c r="O2" t="s">
        <v>7</v>
      </c>
      <c r="P2" t="s">
        <v>8</v>
      </c>
      <c r="Y2" s="3"/>
      <c r="Z2" s="3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</row>
    <row r="3" spans="1:41" x14ac:dyDescent="0.25">
      <c r="A3" t="s">
        <v>3</v>
      </c>
      <c r="B3" t="s">
        <v>3</v>
      </c>
      <c r="C3">
        <f>ROUND(10000*P3, 0)</f>
        <v>81</v>
      </c>
      <c r="D3" s="1">
        <v>1</v>
      </c>
      <c r="H3" s="1">
        <v>1</v>
      </c>
      <c r="L3" s="1">
        <v>1</v>
      </c>
      <c r="M3" s="8">
        <f t="shared" ref="M3:M18" si="0">SUMPRODUCT(D$2:L$2,D3:L3)</f>
        <v>1.9967832710954758</v>
      </c>
      <c r="N3" s="8">
        <f>EXP(-M3)</f>
        <v>0.13577132108579223</v>
      </c>
      <c r="O3" s="8">
        <f>SUM(N3:N18)</f>
        <v>16.696768580676814</v>
      </c>
      <c r="P3" s="8">
        <f>N3/O3</f>
        <v>8.13159267493954E-3</v>
      </c>
      <c r="Q3" s="8"/>
      <c r="R3" s="8"/>
      <c r="S3" s="4"/>
      <c r="Y3" s="3"/>
      <c r="Z3" s="3"/>
    </row>
    <row r="4" spans="1:41" x14ac:dyDescent="0.25">
      <c r="A4" t="s">
        <v>3</v>
      </c>
      <c r="B4" t="s">
        <v>0</v>
      </c>
      <c r="C4">
        <f t="shared" ref="C4:C18" si="1">ROUND(10000*P4, 0)</f>
        <v>270</v>
      </c>
      <c r="D4" s="1">
        <v>1</v>
      </c>
      <c r="I4" s="1">
        <v>1</v>
      </c>
      <c r="L4" s="1">
        <v>1</v>
      </c>
      <c r="M4" s="8">
        <f t="shared" si="0"/>
        <v>0.79725986564384399</v>
      </c>
      <c r="N4" s="8">
        <f t="shared" ref="N4:N18" si="2">EXP(-M4)</f>
        <v>0.45056187424729266</v>
      </c>
      <c r="O4" s="8">
        <f t="shared" ref="O4:O18" si="3">O$3</f>
        <v>16.696768580676814</v>
      </c>
      <c r="P4" s="8">
        <f t="shared" ref="P4:P18" si="4">N4/O4</f>
        <v>2.6984974491934228E-2</v>
      </c>
      <c r="Q4" s="8"/>
      <c r="R4" s="8"/>
      <c r="Y4" s="3"/>
      <c r="Z4" s="3"/>
    </row>
    <row r="5" spans="1:41" x14ac:dyDescent="0.25">
      <c r="A5" t="s">
        <v>3</v>
      </c>
      <c r="B5" t="s">
        <v>1</v>
      </c>
      <c r="C5">
        <f t="shared" si="1"/>
        <v>540</v>
      </c>
      <c r="D5" s="1">
        <v>1</v>
      </c>
      <c r="J5" s="1">
        <v>1</v>
      </c>
      <c r="M5" s="8">
        <f t="shared" si="0"/>
        <v>0.10374659999548169</v>
      </c>
      <c r="N5" s="8">
        <f t="shared" si="2"/>
        <v>0.90145369685262966</v>
      </c>
      <c r="O5" s="8">
        <f t="shared" si="3"/>
        <v>16.696768580676814</v>
      </c>
      <c r="P5" s="8">
        <f t="shared" si="4"/>
        <v>5.398971019433562E-2</v>
      </c>
      <c r="Q5" s="8"/>
      <c r="R5" s="8"/>
      <c r="Y5" s="3"/>
      <c r="Z5" s="3"/>
    </row>
    <row r="6" spans="1:41" x14ac:dyDescent="0.25">
      <c r="A6" t="s">
        <v>3</v>
      </c>
      <c r="B6" t="s">
        <v>2</v>
      </c>
      <c r="C6">
        <f t="shared" si="1"/>
        <v>328</v>
      </c>
      <c r="D6" s="1">
        <v>1</v>
      </c>
      <c r="K6" s="1">
        <v>1</v>
      </c>
      <c r="M6" s="8">
        <f t="shared" si="0"/>
        <v>0.6034183961020968</v>
      </c>
      <c r="N6" s="8">
        <f t="shared" si="2"/>
        <v>0.5469387834362871</v>
      </c>
      <c r="O6" s="8">
        <f t="shared" si="3"/>
        <v>16.696768580676814</v>
      </c>
      <c r="P6" s="8">
        <f t="shared" si="4"/>
        <v>3.2757163806490068E-2</v>
      </c>
      <c r="Q6" s="8"/>
      <c r="R6" s="8"/>
      <c r="Y6" s="3"/>
      <c r="Z6" s="3"/>
    </row>
    <row r="7" spans="1:41" x14ac:dyDescent="0.25">
      <c r="A7" t="s">
        <v>0</v>
      </c>
      <c r="B7" t="s">
        <v>3</v>
      </c>
      <c r="C7">
        <f t="shared" si="1"/>
        <v>328</v>
      </c>
      <c r="E7" s="1">
        <v>1</v>
      </c>
      <c r="H7" s="1">
        <v>1</v>
      </c>
      <c r="M7" s="8">
        <f t="shared" si="0"/>
        <v>0.60275006156776878</v>
      </c>
      <c r="N7" s="8">
        <f t="shared" si="2"/>
        <v>0.54730444369149833</v>
      </c>
      <c r="O7" s="8">
        <f t="shared" si="3"/>
        <v>16.696768580676814</v>
      </c>
      <c r="P7" s="8">
        <f t="shared" si="4"/>
        <v>3.2779063867777042E-2</v>
      </c>
      <c r="Q7" s="8"/>
      <c r="R7" s="8"/>
      <c r="Y7" s="3"/>
      <c r="Z7" s="3"/>
    </row>
    <row r="8" spans="1:41" x14ac:dyDescent="0.25">
      <c r="A8" t="s">
        <v>0</v>
      </c>
      <c r="B8" t="s">
        <v>0</v>
      </c>
      <c r="C8">
        <f t="shared" si="1"/>
        <v>1088</v>
      </c>
      <c r="E8" s="1">
        <v>1</v>
      </c>
      <c r="I8" s="1">
        <v>1</v>
      </c>
      <c r="M8" s="8">
        <f t="shared" si="0"/>
        <v>-0.59677334388386316</v>
      </c>
      <c r="N8" s="8">
        <f t="shared" si="2"/>
        <v>1.8162489247467313</v>
      </c>
      <c r="O8" s="8">
        <f t="shared" si="3"/>
        <v>16.696768580676814</v>
      </c>
      <c r="P8" s="8">
        <f t="shared" si="4"/>
        <v>0.10877846907746436</v>
      </c>
      <c r="Q8" s="8"/>
      <c r="R8" s="8"/>
      <c r="Y8" s="3"/>
      <c r="Z8" s="3"/>
    </row>
    <row r="9" spans="1:41" x14ac:dyDescent="0.25">
      <c r="A9" t="s">
        <v>0</v>
      </c>
      <c r="B9" t="s">
        <v>1</v>
      </c>
      <c r="C9">
        <f t="shared" si="1"/>
        <v>1088</v>
      </c>
      <c r="E9" s="1">
        <v>1</v>
      </c>
      <c r="J9" s="1">
        <v>1</v>
      </c>
      <c r="M9" s="8">
        <f t="shared" si="0"/>
        <v>-0.59660152588122828</v>
      </c>
      <c r="N9" s="8">
        <f t="shared" si="2"/>
        <v>1.8159368872917874</v>
      </c>
      <c r="O9" s="8">
        <f t="shared" si="3"/>
        <v>16.696768580676814</v>
      </c>
      <c r="P9" s="8">
        <f t="shared" si="4"/>
        <v>0.1087597805837336</v>
      </c>
      <c r="Q9" s="8"/>
      <c r="R9" s="8"/>
      <c r="Y9" s="3"/>
      <c r="Z9" s="3"/>
    </row>
    <row r="10" spans="1:41" x14ac:dyDescent="0.25">
      <c r="A10" t="s">
        <v>0</v>
      </c>
      <c r="B10" t="s">
        <v>2</v>
      </c>
      <c r="C10">
        <f t="shared" si="1"/>
        <v>660</v>
      </c>
      <c r="E10" s="1">
        <v>1</v>
      </c>
      <c r="K10" s="1">
        <v>1</v>
      </c>
      <c r="M10" s="8">
        <f t="shared" si="0"/>
        <v>-9.692972977461313E-2</v>
      </c>
      <c r="N10" s="8">
        <f t="shared" si="2"/>
        <v>1.1017829483645885</v>
      </c>
      <c r="O10" s="8">
        <f t="shared" si="3"/>
        <v>16.696768580676814</v>
      </c>
      <c r="P10" s="8">
        <f t="shared" si="4"/>
        <v>6.5987795365366864E-2</v>
      </c>
      <c r="Q10" s="8"/>
      <c r="R10" s="8"/>
      <c r="Y10" s="3"/>
      <c r="Z10" s="3"/>
    </row>
    <row r="11" spans="1:41" x14ac:dyDescent="0.25">
      <c r="A11" t="s">
        <v>1</v>
      </c>
      <c r="B11" t="s">
        <v>3</v>
      </c>
      <c r="C11">
        <f t="shared" si="1"/>
        <v>164</v>
      </c>
      <c r="F11" s="1">
        <v>1</v>
      </c>
      <c r="H11" s="1">
        <v>1</v>
      </c>
      <c r="L11" s="1">
        <v>1</v>
      </c>
      <c r="M11" s="8">
        <f t="shared" si="0"/>
        <v>1.2962801151666397</v>
      </c>
      <c r="N11" s="8">
        <f t="shared" si="2"/>
        <v>0.27354746784298367</v>
      </c>
      <c r="O11" s="8">
        <f t="shared" si="3"/>
        <v>16.696768580676814</v>
      </c>
      <c r="P11" s="8">
        <f t="shared" si="4"/>
        <v>1.6383258025122322E-2</v>
      </c>
      <c r="Q11" s="8"/>
      <c r="R11" s="8"/>
      <c r="Y11" s="3"/>
      <c r="Z11" s="3"/>
    </row>
    <row r="12" spans="1:41" x14ac:dyDescent="0.25">
      <c r="A12" t="s">
        <v>1</v>
      </c>
      <c r="B12" t="s">
        <v>0</v>
      </c>
      <c r="C12">
        <f t="shared" si="1"/>
        <v>544</v>
      </c>
      <c r="F12" s="1">
        <v>1</v>
      </c>
      <c r="I12" s="1">
        <v>1</v>
      </c>
      <c r="L12" s="1">
        <v>1</v>
      </c>
      <c r="M12" s="8">
        <f t="shared" si="0"/>
        <v>9.6756709715007938E-2</v>
      </c>
      <c r="N12" s="8">
        <f t="shared" si="2"/>
        <v>0.90777683255402331</v>
      </c>
      <c r="O12" s="8">
        <f t="shared" si="3"/>
        <v>16.696768580676814</v>
      </c>
      <c r="P12" s="8">
        <f t="shared" si="4"/>
        <v>5.4368414353217681E-2</v>
      </c>
      <c r="Q12" s="8"/>
      <c r="R12" s="8"/>
      <c r="Y12" s="3"/>
      <c r="Z12" s="3"/>
    </row>
    <row r="13" spans="1:41" x14ac:dyDescent="0.25">
      <c r="A13" t="s">
        <v>1</v>
      </c>
      <c r="B13" t="s">
        <v>1</v>
      </c>
      <c r="C13">
        <f t="shared" si="1"/>
        <v>1088</v>
      </c>
      <c r="F13" s="1">
        <v>1</v>
      </c>
      <c r="J13" s="1">
        <v>1</v>
      </c>
      <c r="M13" s="8">
        <f t="shared" si="0"/>
        <v>-0.59675655593335442</v>
      </c>
      <c r="N13" s="8">
        <f t="shared" si="2"/>
        <v>1.8162184339056113</v>
      </c>
      <c r="O13" s="8">
        <f t="shared" si="3"/>
        <v>16.696768580676814</v>
      </c>
      <c r="P13" s="8">
        <f t="shared" si="4"/>
        <v>0.1087766429252378</v>
      </c>
      <c r="Q13" s="8"/>
      <c r="R13" s="8"/>
      <c r="Y13" s="3"/>
      <c r="Z13" s="3"/>
    </row>
    <row r="14" spans="1:41" x14ac:dyDescent="0.25">
      <c r="A14" t="s">
        <v>1</v>
      </c>
      <c r="B14" t="s">
        <v>2</v>
      </c>
      <c r="C14">
        <f t="shared" si="1"/>
        <v>660</v>
      </c>
      <c r="F14" s="1">
        <v>1</v>
      </c>
      <c r="K14" s="1">
        <v>1</v>
      </c>
      <c r="M14" s="8">
        <f t="shared" si="0"/>
        <v>-9.7084759826739267E-2</v>
      </c>
      <c r="N14" s="8">
        <f t="shared" si="2"/>
        <v>1.1019537710734897</v>
      </c>
      <c r="O14" s="8">
        <f t="shared" si="3"/>
        <v>16.696768580676814</v>
      </c>
      <c r="P14" s="8">
        <f t="shared" si="4"/>
        <v>6.599802624974882E-2</v>
      </c>
      <c r="Q14" s="8"/>
      <c r="R14" s="8"/>
      <c r="Y14" s="3"/>
      <c r="Z14" s="3"/>
    </row>
    <row r="15" spans="1:41" x14ac:dyDescent="0.25">
      <c r="A15" t="s">
        <v>2</v>
      </c>
      <c r="B15" t="s">
        <v>3</v>
      </c>
      <c r="C15">
        <f t="shared" si="1"/>
        <v>328</v>
      </c>
      <c r="G15" s="1">
        <v>1</v>
      </c>
      <c r="H15" s="1">
        <v>1</v>
      </c>
      <c r="M15" s="8">
        <f t="shared" si="0"/>
        <v>0.60275006317921842</v>
      </c>
      <c r="N15" s="8">
        <f t="shared" si="2"/>
        <v>0.54730444280954471</v>
      </c>
      <c r="O15" s="8">
        <f t="shared" si="3"/>
        <v>16.696768580676814</v>
      </c>
      <c r="P15" s="8">
        <f t="shared" si="4"/>
        <v>3.2779063814955225E-2</v>
      </c>
      <c r="Q15" s="8"/>
      <c r="R15" s="8"/>
      <c r="Y15" s="3"/>
      <c r="Z15" s="3"/>
    </row>
    <row r="16" spans="1:41" x14ac:dyDescent="0.25">
      <c r="A16" t="s">
        <v>2</v>
      </c>
      <c r="B16" t="s">
        <v>0</v>
      </c>
      <c r="C16">
        <f t="shared" si="1"/>
        <v>1088</v>
      </c>
      <c r="G16" s="1">
        <v>1</v>
      </c>
      <c r="I16" s="1">
        <v>1</v>
      </c>
      <c r="M16" s="8">
        <f t="shared" si="0"/>
        <v>-0.59677334227241341</v>
      </c>
      <c r="N16" s="8">
        <f t="shared" si="2"/>
        <v>1.8162489218199376</v>
      </c>
      <c r="O16" s="8">
        <f t="shared" si="3"/>
        <v>16.696768580676814</v>
      </c>
      <c r="P16" s="8">
        <f t="shared" si="4"/>
        <v>0.10877846890217334</v>
      </c>
      <c r="Q16" s="8"/>
      <c r="R16" s="8"/>
      <c r="Y16" s="3"/>
      <c r="Z16" s="3"/>
    </row>
    <row r="17" spans="1:26" x14ac:dyDescent="0.25">
      <c r="A17" t="s">
        <v>2</v>
      </c>
      <c r="B17" t="s">
        <v>1</v>
      </c>
      <c r="C17">
        <f t="shared" si="1"/>
        <v>1088</v>
      </c>
      <c r="G17" s="1">
        <v>1</v>
      </c>
      <c r="J17" s="1">
        <v>1</v>
      </c>
      <c r="M17" s="8">
        <f t="shared" si="0"/>
        <v>-0.59660152426977864</v>
      </c>
      <c r="N17" s="8">
        <f t="shared" si="2"/>
        <v>1.8159368843654966</v>
      </c>
      <c r="O17" s="8">
        <f t="shared" si="3"/>
        <v>16.696768580676814</v>
      </c>
      <c r="P17" s="8">
        <f t="shared" si="4"/>
        <v>0.1087597804084727</v>
      </c>
      <c r="Q17" s="8"/>
      <c r="R17" s="8"/>
      <c r="Y17" s="3"/>
      <c r="Z17" s="3"/>
    </row>
    <row r="18" spans="1:26" x14ac:dyDescent="0.25">
      <c r="A18" t="s">
        <v>2</v>
      </c>
      <c r="B18" t="s">
        <v>2</v>
      </c>
      <c r="C18">
        <f t="shared" si="1"/>
        <v>660</v>
      </c>
      <c r="G18" s="1">
        <v>1</v>
      </c>
      <c r="K18" s="1">
        <v>1</v>
      </c>
      <c r="M18" s="8">
        <f t="shared" si="0"/>
        <v>-9.6929728163163462E-2</v>
      </c>
      <c r="N18" s="8">
        <f t="shared" si="2"/>
        <v>1.1017829465891207</v>
      </c>
      <c r="O18" s="8">
        <f t="shared" si="3"/>
        <v>16.696768580676814</v>
      </c>
      <c r="P18" s="8">
        <f t="shared" si="4"/>
        <v>6.5987795259030854E-2</v>
      </c>
      <c r="Q18" s="8"/>
      <c r="R18" s="8"/>
      <c r="Y18" s="3"/>
      <c r="Z18" s="3"/>
    </row>
    <row r="19" spans="1:26" x14ac:dyDescent="0.25">
      <c r="B19" t="s">
        <v>18</v>
      </c>
      <c r="C19">
        <f>SUM(C3:C18)</f>
        <v>10003</v>
      </c>
    </row>
    <row r="20" spans="1:26" x14ac:dyDescent="0.25">
      <c r="D20" s="9"/>
      <c r="E20" s="9"/>
      <c r="F20" s="9"/>
      <c r="G20" s="9"/>
      <c r="H20" s="9"/>
      <c r="I20" s="9"/>
      <c r="J20" s="9"/>
      <c r="K20" s="9"/>
      <c r="L20" s="24">
        <v>0.69368508365099713</v>
      </c>
      <c r="M20" t="s">
        <v>46</v>
      </c>
    </row>
    <row r="21" spans="1:26" x14ac:dyDescent="0.25">
      <c r="D21" s="9"/>
      <c r="E21" s="9"/>
      <c r="F21" s="9"/>
      <c r="G21" s="9"/>
      <c r="H21" s="9"/>
      <c r="I21" s="9"/>
      <c r="J21" s="9"/>
      <c r="K21" s="9"/>
      <c r="L21" s="9"/>
      <c r="M21" t="s">
        <v>47</v>
      </c>
    </row>
    <row r="22" spans="1:26" x14ac:dyDescent="0.25">
      <c r="D22" s="9"/>
      <c r="E22" s="9"/>
      <c r="F22" s="9"/>
      <c r="G22" s="9"/>
      <c r="H22" s="9"/>
      <c r="I22" s="9"/>
      <c r="J22" s="9"/>
      <c r="K22" s="9"/>
      <c r="L22" s="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5"/>
  <sheetViews>
    <sheetView workbookViewId="0">
      <selection activeCell="A4" sqref="A4"/>
    </sheetView>
  </sheetViews>
  <sheetFormatPr defaultRowHeight="15" x14ac:dyDescent="0.25"/>
  <cols>
    <col min="4" max="4" width="13.7109375" style="1" bestFit="1" customWidth="1"/>
    <col min="5" max="5" width="12.28515625" style="1" bestFit="1" customWidth="1"/>
    <col min="6" max="6" width="11.7109375" style="1" bestFit="1" customWidth="1"/>
    <col min="7" max="7" width="11.85546875" style="1" bestFit="1" customWidth="1"/>
    <col min="8" max="8" width="13.7109375" style="1" bestFit="1" customWidth="1"/>
    <col min="9" max="9" width="12.28515625" style="1" bestFit="1" customWidth="1"/>
    <col min="10" max="10" width="11.85546875" style="1" bestFit="1" customWidth="1"/>
    <col min="11" max="11" width="11.7109375" style="1" bestFit="1" customWidth="1"/>
    <col min="12" max="12" width="14" style="1" bestFit="1" customWidth="1"/>
    <col min="13" max="13" width="6.28515625" bestFit="1" customWidth="1"/>
    <col min="17" max="17" width="9.5703125" bestFit="1" customWidth="1"/>
    <col min="20" max="20" width="11.7109375" customWidth="1"/>
  </cols>
  <sheetData>
    <row r="1" spans="1:45" x14ac:dyDescent="0.25">
      <c r="D1" s="1" t="s">
        <v>20</v>
      </c>
      <c r="E1" s="1" t="s">
        <v>21</v>
      </c>
      <c r="F1" s="1" t="s">
        <v>22</v>
      </c>
      <c r="G1" s="1" t="s">
        <v>23</v>
      </c>
      <c r="H1" s="1" t="s">
        <v>24</v>
      </c>
      <c r="I1" s="1" t="s">
        <v>25</v>
      </c>
      <c r="J1" s="1" t="s">
        <v>26</v>
      </c>
      <c r="K1" s="1" t="s">
        <v>27</v>
      </c>
      <c r="L1" s="1" t="s">
        <v>4</v>
      </c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</row>
    <row r="2" spans="1:45" x14ac:dyDescent="0.25">
      <c r="C2" t="s">
        <v>11</v>
      </c>
      <c r="D2" s="5">
        <v>0.52856921643379462</v>
      </c>
      <c r="E2" s="5">
        <v>-0.17177890944291535</v>
      </c>
      <c r="F2" s="5">
        <v>-0.17193393949504149</v>
      </c>
      <c r="G2" s="5">
        <v>-0.17177890783146568</v>
      </c>
      <c r="H2" s="5">
        <v>0.77452897101068408</v>
      </c>
      <c r="I2" s="5">
        <v>-0.42499443444094775</v>
      </c>
      <c r="J2" s="5">
        <v>-0.42482261643831293</v>
      </c>
      <c r="K2" s="5">
        <v>7.4849179668302221E-2</v>
      </c>
      <c r="L2" s="5">
        <v>0.69368508365099713</v>
      </c>
      <c r="M2" t="s">
        <v>5</v>
      </c>
      <c r="N2" t="s">
        <v>6</v>
      </c>
      <c r="O2" t="s">
        <v>7</v>
      </c>
      <c r="P2" t="s">
        <v>8</v>
      </c>
      <c r="Q2" t="s">
        <v>17</v>
      </c>
      <c r="R2" t="s">
        <v>9</v>
      </c>
      <c r="S2" t="s">
        <v>10</v>
      </c>
      <c r="T2" s="13" t="s">
        <v>19</v>
      </c>
      <c r="X2" s="3"/>
      <c r="Y2" s="3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</row>
    <row r="3" spans="1:45" x14ac:dyDescent="0.25">
      <c r="A3" t="s">
        <v>3</v>
      </c>
      <c r="B3" t="s">
        <v>3</v>
      </c>
      <c r="C3">
        <v>81</v>
      </c>
      <c r="D3" s="1">
        <v>1</v>
      </c>
      <c r="H3" s="1">
        <v>1</v>
      </c>
      <c r="L3" s="1">
        <v>1</v>
      </c>
      <c r="M3" s="8">
        <f t="shared" ref="M3:M18" si="0">SUMPRODUCT(D$2:L$2,D3:L3)</f>
        <v>1.9967832710954758</v>
      </c>
      <c r="N3" s="8">
        <f>EXP(-M3)</f>
        <v>0.13577132108579223</v>
      </c>
      <c r="O3" s="8">
        <f>SUM(N3:N18)</f>
        <v>16.696768580676814</v>
      </c>
      <c r="P3" s="8">
        <f>N3/O3</f>
        <v>8.13159267493954E-3</v>
      </c>
      <c r="Q3" s="10">
        <f>ROUND(P3*C$20, 0)</f>
        <v>81</v>
      </c>
      <c r="R3" s="8">
        <f>LN(P3)</f>
        <v>-4.8119984736319354</v>
      </c>
      <c r="S3" s="4">
        <f>SUMPRODUCT(C3:C18,R3:R18)</f>
        <v>-26014.093277780732</v>
      </c>
      <c r="T3" s="17">
        <f>C3-Q3</f>
        <v>0</v>
      </c>
      <c r="U3" t="s">
        <v>51</v>
      </c>
      <c r="X3" s="3"/>
      <c r="Y3" s="3"/>
      <c r="AS3">
        <v>10</v>
      </c>
    </row>
    <row r="4" spans="1:45" x14ac:dyDescent="0.25">
      <c r="A4" t="s">
        <v>3</v>
      </c>
      <c r="B4" t="s">
        <v>0</v>
      </c>
      <c r="C4">
        <v>270</v>
      </c>
      <c r="D4" s="1">
        <v>1</v>
      </c>
      <c r="I4" s="1">
        <v>1</v>
      </c>
      <c r="L4" s="1">
        <v>1</v>
      </c>
      <c r="M4" s="8">
        <f t="shared" si="0"/>
        <v>0.79725986564384399</v>
      </c>
      <c r="N4" s="8">
        <f t="shared" ref="N4:N18" si="1">EXP(-M4)</f>
        <v>0.45056187424729266</v>
      </c>
      <c r="O4" s="8">
        <f t="shared" ref="O4:O18" si="2">O$3</f>
        <v>16.696768580676814</v>
      </c>
      <c r="P4" s="8">
        <f t="shared" ref="P4:P18" si="3">N4/O4</f>
        <v>2.6984974491934228E-2</v>
      </c>
      <c r="Q4" s="10">
        <f t="shared" ref="Q4:Q18" si="4">ROUND(P4*C$20, 0)</f>
        <v>270</v>
      </c>
      <c r="R4" s="8">
        <f t="shared" ref="R4:R18" si="5">LN(P4)</f>
        <v>-3.6124750681803035</v>
      </c>
      <c r="T4" s="17">
        <f t="shared" ref="T4:T18" si="6">C4-Q4</f>
        <v>0</v>
      </c>
      <c r="U4" t="s">
        <v>52</v>
      </c>
      <c r="X4" s="3"/>
      <c r="Y4" s="3"/>
      <c r="AS4">
        <v>35</v>
      </c>
    </row>
    <row r="5" spans="1:45" x14ac:dyDescent="0.25">
      <c r="A5" t="s">
        <v>3</v>
      </c>
      <c r="B5" t="s">
        <v>1</v>
      </c>
      <c r="C5">
        <v>540</v>
      </c>
      <c r="D5" s="1">
        <v>1</v>
      </c>
      <c r="J5" s="1">
        <v>1</v>
      </c>
      <c r="M5" s="8">
        <f t="shared" si="0"/>
        <v>0.10374659999548169</v>
      </c>
      <c r="N5" s="8">
        <f t="shared" si="1"/>
        <v>0.90145369685262966</v>
      </c>
      <c r="O5" s="8">
        <f t="shared" si="2"/>
        <v>16.696768580676814</v>
      </c>
      <c r="P5" s="8">
        <f t="shared" si="3"/>
        <v>5.398971019433562E-2</v>
      </c>
      <c r="Q5" s="10">
        <f t="shared" si="4"/>
        <v>540</v>
      </c>
      <c r="R5" s="8">
        <f t="shared" si="5"/>
        <v>-2.9189618025319413</v>
      </c>
      <c r="T5" s="17">
        <f t="shared" si="6"/>
        <v>0</v>
      </c>
      <c r="X5" s="3"/>
      <c r="Y5" s="3"/>
      <c r="AS5">
        <v>65</v>
      </c>
    </row>
    <row r="6" spans="1:45" x14ac:dyDescent="0.25">
      <c r="A6" t="s">
        <v>3</v>
      </c>
      <c r="B6" t="s">
        <v>2</v>
      </c>
      <c r="C6">
        <v>328</v>
      </c>
      <c r="D6" s="1">
        <v>1</v>
      </c>
      <c r="K6" s="1">
        <v>1</v>
      </c>
      <c r="M6" s="8">
        <f t="shared" si="0"/>
        <v>0.6034183961020968</v>
      </c>
      <c r="N6" s="8">
        <f t="shared" si="1"/>
        <v>0.5469387834362871</v>
      </c>
      <c r="O6" s="8">
        <f t="shared" si="2"/>
        <v>16.696768580676814</v>
      </c>
      <c r="P6" s="8">
        <f t="shared" si="3"/>
        <v>3.2757163806490068E-2</v>
      </c>
      <c r="Q6" s="10">
        <f t="shared" si="4"/>
        <v>328</v>
      </c>
      <c r="R6" s="8">
        <f t="shared" si="5"/>
        <v>-3.4186335986385563</v>
      </c>
      <c r="T6" s="17">
        <f t="shared" si="6"/>
        <v>0</v>
      </c>
      <c r="X6" s="3"/>
      <c r="Y6" s="3"/>
      <c r="AS6">
        <v>55</v>
      </c>
    </row>
    <row r="7" spans="1:45" x14ac:dyDescent="0.25">
      <c r="A7" t="s">
        <v>0</v>
      </c>
      <c r="B7" t="s">
        <v>3</v>
      </c>
      <c r="C7">
        <v>328</v>
      </c>
      <c r="E7" s="1">
        <v>1</v>
      </c>
      <c r="H7" s="1">
        <v>1</v>
      </c>
      <c r="M7" s="8">
        <f t="shared" si="0"/>
        <v>0.60275006156776878</v>
      </c>
      <c r="N7" s="8">
        <f t="shared" si="1"/>
        <v>0.54730444369149833</v>
      </c>
      <c r="O7" s="8">
        <f t="shared" si="2"/>
        <v>16.696768580676814</v>
      </c>
      <c r="P7" s="8">
        <f t="shared" si="3"/>
        <v>3.2779063867777042E-2</v>
      </c>
      <c r="Q7" s="10">
        <f t="shared" si="4"/>
        <v>328</v>
      </c>
      <c r="R7" s="8">
        <f t="shared" si="5"/>
        <v>-3.4179652641042284</v>
      </c>
      <c r="T7" s="17">
        <f t="shared" si="6"/>
        <v>0</v>
      </c>
      <c r="X7" s="3"/>
      <c r="Y7" s="3"/>
      <c r="AS7">
        <v>41</v>
      </c>
    </row>
    <row r="8" spans="1:45" x14ac:dyDescent="0.25">
      <c r="A8" t="s">
        <v>0</v>
      </c>
      <c r="B8" t="s">
        <v>0</v>
      </c>
      <c r="C8">
        <v>1088</v>
      </c>
      <c r="E8" s="1">
        <v>1</v>
      </c>
      <c r="I8" s="1">
        <v>1</v>
      </c>
      <c r="M8" s="8">
        <f t="shared" si="0"/>
        <v>-0.59677334388386316</v>
      </c>
      <c r="N8" s="8">
        <f t="shared" si="1"/>
        <v>1.8162489247467313</v>
      </c>
      <c r="O8" s="8">
        <f t="shared" si="2"/>
        <v>16.696768580676814</v>
      </c>
      <c r="P8" s="8">
        <f t="shared" si="3"/>
        <v>0.10877846907746436</v>
      </c>
      <c r="Q8" s="10">
        <f t="shared" si="4"/>
        <v>1088</v>
      </c>
      <c r="R8" s="8">
        <f t="shared" si="5"/>
        <v>-2.2184418586525965</v>
      </c>
      <c r="T8" s="17">
        <f t="shared" si="6"/>
        <v>0</v>
      </c>
      <c r="X8" s="3"/>
      <c r="Y8" s="3"/>
      <c r="AS8">
        <v>129</v>
      </c>
    </row>
    <row r="9" spans="1:45" x14ac:dyDescent="0.25">
      <c r="A9" t="s">
        <v>0</v>
      </c>
      <c r="B9" t="s">
        <v>1</v>
      </c>
      <c r="C9">
        <v>1088</v>
      </c>
      <c r="E9" s="1">
        <v>1</v>
      </c>
      <c r="J9" s="1">
        <v>1</v>
      </c>
      <c r="M9" s="8">
        <f t="shared" si="0"/>
        <v>-0.59660152588122828</v>
      </c>
      <c r="N9" s="8">
        <f t="shared" si="1"/>
        <v>1.8159368872917874</v>
      </c>
      <c r="O9" s="8">
        <f t="shared" si="2"/>
        <v>16.696768580676814</v>
      </c>
      <c r="P9" s="8">
        <f t="shared" si="3"/>
        <v>0.1087597805837336</v>
      </c>
      <c r="Q9" s="10">
        <f t="shared" si="4"/>
        <v>1088</v>
      </c>
      <c r="R9" s="8">
        <f t="shared" si="5"/>
        <v>-2.2186136766552313</v>
      </c>
      <c r="T9" s="17">
        <f t="shared" si="6"/>
        <v>0</v>
      </c>
      <c r="X9" s="3"/>
      <c r="Y9" s="3"/>
      <c r="AS9">
        <v>128</v>
      </c>
    </row>
    <row r="10" spans="1:45" x14ac:dyDescent="0.25">
      <c r="A10" t="s">
        <v>0</v>
      </c>
      <c r="B10" t="s">
        <v>2</v>
      </c>
      <c r="C10">
        <v>660</v>
      </c>
      <c r="E10" s="1">
        <v>1</v>
      </c>
      <c r="K10" s="1">
        <v>1</v>
      </c>
      <c r="M10" s="8">
        <f t="shared" si="0"/>
        <v>-9.692972977461313E-2</v>
      </c>
      <c r="N10" s="8">
        <f t="shared" si="1"/>
        <v>1.1017829483645885</v>
      </c>
      <c r="O10" s="8">
        <f t="shared" si="2"/>
        <v>16.696768580676814</v>
      </c>
      <c r="P10" s="8">
        <f t="shared" si="3"/>
        <v>6.5987795365366864E-2</v>
      </c>
      <c r="Q10" s="10">
        <f t="shared" si="4"/>
        <v>660</v>
      </c>
      <c r="R10" s="8">
        <f t="shared" si="5"/>
        <v>-2.7182854727618464</v>
      </c>
      <c r="T10" s="17">
        <f t="shared" si="6"/>
        <v>0</v>
      </c>
      <c r="X10" s="3"/>
      <c r="Y10" s="3"/>
      <c r="AS10">
        <v>111</v>
      </c>
    </row>
    <row r="11" spans="1:45" x14ac:dyDescent="0.25">
      <c r="A11" t="s">
        <v>1</v>
      </c>
      <c r="B11" t="s">
        <v>3</v>
      </c>
      <c r="C11">
        <v>164</v>
      </c>
      <c r="F11" s="1">
        <v>1</v>
      </c>
      <c r="H11" s="1">
        <v>1</v>
      </c>
      <c r="L11" s="1">
        <v>1</v>
      </c>
      <c r="M11" s="8">
        <f t="shared" si="0"/>
        <v>1.2962801151666397</v>
      </c>
      <c r="N11" s="8">
        <f t="shared" si="1"/>
        <v>0.27354746784298367</v>
      </c>
      <c r="O11" s="8">
        <f t="shared" si="2"/>
        <v>16.696768580676814</v>
      </c>
      <c r="P11" s="8">
        <f t="shared" si="3"/>
        <v>1.6383258025122322E-2</v>
      </c>
      <c r="Q11" s="10">
        <f t="shared" si="4"/>
        <v>164</v>
      </c>
      <c r="R11" s="8">
        <f t="shared" si="5"/>
        <v>-4.1114953177030991</v>
      </c>
      <c r="T11" s="17">
        <f t="shared" si="6"/>
        <v>0</v>
      </c>
      <c r="X11" s="3"/>
      <c r="Y11" s="3"/>
      <c r="AS11">
        <v>21</v>
      </c>
    </row>
    <row r="12" spans="1:45" x14ac:dyDescent="0.25">
      <c r="A12" t="s">
        <v>1</v>
      </c>
      <c r="B12" t="s">
        <v>0</v>
      </c>
      <c r="C12">
        <v>544</v>
      </c>
      <c r="F12" s="1">
        <v>1</v>
      </c>
      <c r="I12" s="1">
        <v>1</v>
      </c>
      <c r="L12" s="1">
        <v>1</v>
      </c>
      <c r="M12" s="8">
        <f t="shared" si="0"/>
        <v>9.6756709715007938E-2</v>
      </c>
      <c r="N12" s="8">
        <f t="shared" si="1"/>
        <v>0.90777683255402331</v>
      </c>
      <c r="O12" s="8">
        <f t="shared" si="2"/>
        <v>16.696768580676814</v>
      </c>
      <c r="P12" s="8">
        <f t="shared" si="3"/>
        <v>5.4368414353217681E-2</v>
      </c>
      <c r="Q12" s="10">
        <f t="shared" si="4"/>
        <v>544</v>
      </c>
      <c r="R12" s="8">
        <f t="shared" si="5"/>
        <v>-2.9119719122514676</v>
      </c>
      <c r="T12" s="17">
        <f t="shared" si="6"/>
        <v>0</v>
      </c>
      <c r="X12" s="3"/>
      <c r="Y12" s="3"/>
      <c r="AS12">
        <v>71</v>
      </c>
    </row>
    <row r="13" spans="1:45" x14ac:dyDescent="0.25">
      <c r="A13" t="s">
        <v>1</v>
      </c>
      <c r="B13" t="s">
        <v>1</v>
      </c>
      <c r="C13">
        <v>1088</v>
      </c>
      <c r="F13" s="1">
        <v>1</v>
      </c>
      <c r="J13" s="1">
        <v>1</v>
      </c>
      <c r="M13" s="8">
        <f t="shared" si="0"/>
        <v>-0.59675655593335442</v>
      </c>
      <c r="N13" s="8">
        <f t="shared" si="1"/>
        <v>1.8162184339056113</v>
      </c>
      <c r="O13" s="8">
        <f t="shared" si="2"/>
        <v>16.696768580676814</v>
      </c>
      <c r="P13" s="8">
        <f t="shared" si="3"/>
        <v>0.1087766429252378</v>
      </c>
      <c r="Q13" s="10">
        <f t="shared" si="4"/>
        <v>1088</v>
      </c>
      <c r="R13" s="8">
        <f t="shared" si="5"/>
        <v>-2.2184586466031053</v>
      </c>
      <c r="T13" s="17">
        <f t="shared" si="6"/>
        <v>0</v>
      </c>
      <c r="X13" s="3"/>
      <c r="Y13" s="3"/>
      <c r="AS13">
        <v>130</v>
      </c>
    </row>
    <row r="14" spans="1:45" x14ac:dyDescent="0.25">
      <c r="A14" t="s">
        <v>1</v>
      </c>
      <c r="B14" t="s">
        <v>2</v>
      </c>
      <c r="C14">
        <v>660</v>
      </c>
      <c r="F14" s="1">
        <v>1</v>
      </c>
      <c r="K14" s="1">
        <v>1</v>
      </c>
      <c r="M14" s="8">
        <f t="shared" si="0"/>
        <v>-9.7084759826739267E-2</v>
      </c>
      <c r="N14" s="8">
        <f t="shared" si="1"/>
        <v>1.1019537710734897</v>
      </c>
      <c r="O14" s="8">
        <f t="shared" si="2"/>
        <v>16.696768580676814</v>
      </c>
      <c r="P14" s="8">
        <f t="shared" si="3"/>
        <v>6.599802624974882E-2</v>
      </c>
      <c r="Q14" s="10">
        <f t="shared" si="4"/>
        <v>660</v>
      </c>
      <c r="R14" s="8">
        <f t="shared" si="5"/>
        <v>-2.7181304427097204</v>
      </c>
      <c r="T14" s="17">
        <f t="shared" si="6"/>
        <v>0</v>
      </c>
      <c r="X14" s="3"/>
      <c r="Y14" s="3"/>
      <c r="AS14">
        <v>111</v>
      </c>
    </row>
    <row r="15" spans="1:45" x14ac:dyDescent="0.25">
      <c r="A15" t="s">
        <v>2</v>
      </c>
      <c r="B15" t="s">
        <v>3</v>
      </c>
      <c r="C15">
        <v>328</v>
      </c>
      <c r="G15" s="1">
        <v>1</v>
      </c>
      <c r="H15" s="1">
        <v>1</v>
      </c>
      <c r="M15" s="8">
        <f t="shared" si="0"/>
        <v>0.60275006317921842</v>
      </c>
      <c r="N15" s="8">
        <f t="shared" si="1"/>
        <v>0.54730444280954471</v>
      </c>
      <c r="O15" s="8">
        <f t="shared" si="2"/>
        <v>16.696768580676814</v>
      </c>
      <c r="P15" s="8">
        <f t="shared" si="3"/>
        <v>3.2779063814955225E-2</v>
      </c>
      <c r="Q15" s="10">
        <f t="shared" si="4"/>
        <v>328</v>
      </c>
      <c r="R15" s="8">
        <f t="shared" si="5"/>
        <v>-3.417965265715678</v>
      </c>
      <c r="T15" s="17">
        <f t="shared" si="6"/>
        <v>0</v>
      </c>
      <c r="X15" s="3"/>
      <c r="Y15" s="3"/>
      <c r="AS15">
        <v>38</v>
      </c>
    </row>
    <row r="16" spans="1:45" x14ac:dyDescent="0.25">
      <c r="A16" t="s">
        <v>2</v>
      </c>
      <c r="B16" t="s">
        <v>0</v>
      </c>
      <c r="C16">
        <v>1088</v>
      </c>
      <c r="G16" s="1">
        <v>1</v>
      </c>
      <c r="I16" s="1">
        <v>1</v>
      </c>
      <c r="M16" s="8">
        <f t="shared" si="0"/>
        <v>-0.59677334227241341</v>
      </c>
      <c r="N16" s="8">
        <f t="shared" si="1"/>
        <v>1.8162489218199376</v>
      </c>
      <c r="O16" s="8">
        <f t="shared" si="2"/>
        <v>16.696768580676814</v>
      </c>
      <c r="P16" s="8">
        <f t="shared" si="3"/>
        <v>0.10877846890217334</v>
      </c>
      <c r="Q16" s="10">
        <f t="shared" si="4"/>
        <v>1088</v>
      </c>
      <c r="R16" s="8">
        <f t="shared" si="5"/>
        <v>-2.2184418602640461</v>
      </c>
      <c r="T16" s="17">
        <f t="shared" si="6"/>
        <v>0</v>
      </c>
      <c r="X16" s="3"/>
      <c r="Y16" s="3"/>
      <c r="AS16">
        <v>123</v>
      </c>
    </row>
    <row r="17" spans="1:45" x14ac:dyDescent="0.25">
      <c r="A17" t="s">
        <v>2</v>
      </c>
      <c r="B17" t="s">
        <v>1</v>
      </c>
      <c r="C17">
        <v>1088</v>
      </c>
      <c r="G17" s="1">
        <v>1</v>
      </c>
      <c r="J17" s="1">
        <v>1</v>
      </c>
      <c r="M17" s="8">
        <f t="shared" si="0"/>
        <v>-0.59660152426977864</v>
      </c>
      <c r="N17" s="8">
        <f t="shared" si="1"/>
        <v>1.8159368843654966</v>
      </c>
      <c r="O17" s="8">
        <f t="shared" si="2"/>
        <v>16.696768580676814</v>
      </c>
      <c r="P17" s="8">
        <f t="shared" si="3"/>
        <v>0.1087597804084727</v>
      </c>
      <c r="Q17" s="10">
        <f t="shared" si="4"/>
        <v>1088</v>
      </c>
      <c r="R17" s="8">
        <f t="shared" si="5"/>
        <v>-2.218613678266681</v>
      </c>
      <c r="T17" s="17">
        <f t="shared" si="6"/>
        <v>0</v>
      </c>
      <c r="X17" s="3"/>
      <c r="Y17" s="3"/>
      <c r="AS17">
        <v>124</v>
      </c>
    </row>
    <row r="18" spans="1:45" x14ac:dyDescent="0.25">
      <c r="A18" t="s">
        <v>2</v>
      </c>
      <c r="B18" t="s">
        <v>2</v>
      </c>
      <c r="C18">
        <v>660</v>
      </c>
      <c r="G18" s="1">
        <v>1</v>
      </c>
      <c r="K18" s="1">
        <v>1</v>
      </c>
      <c r="M18" s="8">
        <f t="shared" si="0"/>
        <v>-9.6929728163163462E-2</v>
      </c>
      <c r="N18" s="8">
        <f t="shared" si="1"/>
        <v>1.1017829465891207</v>
      </c>
      <c r="O18" s="8">
        <f t="shared" si="2"/>
        <v>16.696768580676814</v>
      </c>
      <c r="P18" s="8">
        <f t="shared" si="3"/>
        <v>6.5987795259030854E-2</v>
      </c>
      <c r="Q18" s="10">
        <f t="shared" si="4"/>
        <v>660</v>
      </c>
      <c r="R18" s="8">
        <f t="shared" si="5"/>
        <v>-2.718285474373296</v>
      </c>
      <c r="T18" s="17">
        <f t="shared" si="6"/>
        <v>0</v>
      </c>
      <c r="X18" s="3"/>
      <c r="Y18" s="3"/>
      <c r="AS18">
        <v>106</v>
      </c>
    </row>
    <row r="20" spans="1:45" x14ac:dyDescent="0.25">
      <c r="B20" t="s">
        <v>18</v>
      </c>
      <c r="C20">
        <f>SUM(C3:C18)</f>
        <v>10003</v>
      </c>
    </row>
    <row r="23" spans="1:45" x14ac:dyDescent="0.25">
      <c r="C23" s="19" t="s">
        <v>50</v>
      </c>
      <c r="D23" s="5">
        <f>ConcoctTheFrequencies!D2</f>
        <v>0.52856921643379462</v>
      </c>
      <c r="E23" s="5">
        <f>ConcoctTheFrequencies!E2</f>
        <v>-0.17177890944291535</v>
      </c>
      <c r="F23" s="5">
        <f>ConcoctTheFrequencies!F2</f>
        <v>-0.17193393949504149</v>
      </c>
      <c r="G23" s="5">
        <f>ConcoctTheFrequencies!G2</f>
        <v>-0.17177890783146568</v>
      </c>
      <c r="H23" s="5">
        <f>ConcoctTheFrequencies!H2</f>
        <v>0.77452897101068408</v>
      </c>
      <c r="I23" s="5">
        <f>ConcoctTheFrequencies!I2</f>
        <v>-0.42499443444094775</v>
      </c>
      <c r="J23" s="5">
        <f>ConcoctTheFrequencies!J2</f>
        <v>-0.42482261643831293</v>
      </c>
      <c r="K23" s="5">
        <f>ConcoctTheFrequencies!K2</f>
        <v>7.4849179668302221E-2</v>
      </c>
      <c r="L23" s="5">
        <f>ConcoctTheFrequencies!L2</f>
        <v>0.69368508365099713</v>
      </c>
    </row>
    <row r="24" spans="1:45" x14ac:dyDescent="0.25">
      <c r="C24" s="25" t="s">
        <v>49</v>
      </c>
      <c r="D24" s="15">
        <f>D2-D23</f>
        <v>0</v>
      </c>
      <c r="E24" s="15">
        <f t="shared" ref="E24:L24" si="7">E2-E23</f>
        <v>0</v>
      </c>
      <c r="F24" s="15">
        <f t="shared" si="7"/>
        <v>0</v>
      </c>
      <c r="G24" s="15">
        <f t="shared" si="7"/>
        <v>0</v>
      </c>
      <c r="H24" s="15">
        <f t="shared" si="7"/>
        <v>0</v>
      </c>
      <c r="I24" s="15">
        <f t="shared" si="7"/>
        <v>0</v>
      </c>
      <c r="J24" s="15">
        <f t="shared" si="7"/>
        <v>0</v>
      </c>
      <c r="K24" s="15">
        <f t="shared" si="7"/>
        <v>0</v>
      </c>
      <c r="L24" s="15">
        <f t="shared" si="7"/>
        <v>0</v>
      </c>
    </row>
    <row r="25" spans="1:45" x14ac:dyDescent="0.25">
      <c r="D25" s="20" t="s">
        <v>48</v>
      </c>
    </row>
  </sheetData>
  <sortState ref="AQ3:AS38">
    <sortCondition ref="AS3:AS38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workbookViewId="0">
      <selection activeCell="N33" sqref="N33"/>
    </sheetView>
  </sheetViews>
  <sheetFormatPr defaultRowHeight="15" x14ac:dyDescent="0.25"/>
  <cols>
    <col min="4" max="4" width="13.7109375" bestFit="1" customWidth="1"/>
    <col min="5" max="5" width="12.28515625" bestFit="1" customWidth="1"/>
    <col min="6" max="6" width="12.85546875" bestFit="1" customWidth="1"/>
    <col min="7" max="7" width="13" customWidth="1"/>
    <col min="8" max="8" width="13.7109375" bestFit="1" customWidth="1"/>
    <col min="9" max="9" width="12.28515625" bestFit="1" customWidth="1"/>
    <col min="10" max="10" width="12" bestFit="1" customWidth="1"/>
    <col min="11" max="11" width="12.7109375" bestFit="1" customWidth="1"/>
    <col min="12" max="12" width="14" bestFit="1" customWidth="1"/>
    <col min="13" max="13" width="12" customWidth="1"/>
    <col min="14" max="14" width="10.85546875" customWidth="1"/>
  </cols>
  <sheetData>
    <row r="1" spans="1:12" ht="18.75" x14ac:dyDescent="0.3">
      <c r="A1" s="18" t="s">
        <v>33</v>
      </c>
    </row>
    <row r="2" spans="1:12" x14ac:dyDescent="0.25">
      <c r="D2" s="1" t="s">
        <v>20</v>
      </c>
      <c r="E2" s="1" t="s">
        <v>21</v>
      </c>
      <c r="F2" s="1" t="s">
        <v>22</v>
      </c>
      <c r="G2" s="1" t="s">
        <v>23</v>
      </c>
      <c r="H2" s="1" t="s">
        <v>24</v>
      </c>
      <c r="I2" s="1" t="s">
        <v>25</v>
      </c>
      <c r="J2" s="1" t="s">
        <v>26</v>
      </c>
      <c r="K2" s="1" t="s">
        <v>27</v>
      </c>
      <c r="L2" s="1" t="s">
        <v>4</v>
      </c>
    </row>
    <row r="3" spans="1:12" x14ac:dyDescent="0.25">
      <c r="C3" t="s">
        <v>11</v>
      </c>
      <c r="D3" s="5"/>
      <c r="E3" s="5"/>
      <c r="F3" s="5"/>
      <c r="G3" s="5"/>
      <c r="H3" s="5"/>
      <c r="I3" s="5"/>
      <c r="J3" s="5"/>
      <c r="K3" s="5"/>
      <c r="L3" s="5"/>
    </row>
    <row r="4" spans="1:12" x14ac:dyDescent="0.25">
      <c r="A4" t="s">
        <v>3</v>
      </c>
      <c r="B4" t="s">
        <v>3</v>
      </c>
      <c r="C4">
        <v>81</v>
      </c>
      <c r="D4" s="1">
        <v>1</v>
      </c>
      <c r="E4" s="1"/>
      <c r="F4" s="1"/>
      <c r="G4" s="1"/>
      <c r="H4" s="1">
        <v>1</v>
      </c>
      <c r="I4" s="1"/>
      <c r="J4" s="1"/>
      <c r="K4" s="1"/>
      <c r="L4" s="1">
        <v>1</v>
      </c>
    </row>
    <row r="5" spans="1:12" x14ac:dyDescent="0.25">
      <c r="A5" t="s">
        <v>3</v>
      </c>
      <c r="B5" t="s">
        <v>0</v>
      </c>
      <c r="C5">
        <v>270</v>
      </c>
      <c r="D5" s="1">
        <v>1</v>
      </c>
      <c r="E5" s="1"/>
      <c r="F5" s="1"/>
      <c r="G5" s="1"/>
      <c r="H5" s="1"/>
      <c r="I5" s="1">
        <v>1</v>
      </c>
      <c r="J5" s="1"/>
      <c r="K5" s="1"/>
      <c r="L5" s="1">
        <v>1</v>
      </c>
    </row>
    <row r="6" spans="1:12" x14ac:dyDescent="0.25">
      <c r="A6" t="s">
        <v>3</v>
      </c>
      <c r="B6" t="s">
        <v>1</v>
      </c>
      <c r="C6">
        <v>540</v>
      </c>
      <c r="D6" s="1">
        <v>1</v>
      </c>
      <c r="E6" s="1"/>
      <c r="F6" s="1"/>
      <c r="G6" s="1"/>
      <c r="H6" s="1"/>
      <c r="I6" s="1"/>
      <c r="J6" s="1">
        <v>1</v>
      </c>
      <c r="K6" s="1"/>
      <c r="L6" s="1"/>
    </row>
    <row r="7" spans="1:12" x14ac:dyDescent="0.25">
      <c r="A7" t="s">
        <v>3</v>
      </c>
      <c r="B7" t="s">
        <v>2</v>
      </c>
      <c r="C7">
        <v>328</v>
      </c>
      <c r="D7" s="1">
        <v>1</v>
      </c>
      <c r="E7" s="1"/>
      <c r="F7" s="1"/>
      <c r="G7" s="1"/>
      <c r="H7" s="1"/>
      <c r="I7" s="1"/>
      <c r="J7" s="1"/>
      <c r="K7" s="1">
        <v>1</v>
      </c>
      <c r="L7" s="1"/>
    </row>
    <row r="8" spans="1:12" x14ac:dyDescent="0.25">
      <c r="A8" t="s">
        <v>0</v>
      </c>
      <c r="B8" t="s">
        <v>3</v>
      </c>
      <c r="C8">
        <v>328</v>
      </c>
      <c r="D8" s="1"/>
      <c r="E8" s="1">
        <v>1</v>
      </c>
      <c r="F8" s="1"/>
      <c r="G8" s="1"/>
      <c r="H8" s="1">
        <v>1</v>
      </c>
      <c r="I8" s="1"/>
      <c r="J8" s="1"/>
      <c r="K8" s="1"/>
      <c r="L8" s="1"/>
    </row>
    <row r="9" spans="1:12" x14ac:dyDescent="0.25">
      <c r="A9" t="s">
        <v>0</v>
      </c>
      <c r="B9" t="s">
        <v>0</v>
      </c>
      <c r="C9">
        <v>1088</v>
      </c>
      <c r="D9" s="1"/>
      <c r="E9" s="1">
        <v>1</v>
      </c>
      <c r="F9" s="1"/>
      <c r="G9" s="1"/>
      <c r="H9" s="1"/>
      <c r="I9" s="1">
        <v>1</v>
      </c>
      <c r="J9" s="1"/>
      <c r="K9" s="1"/>
      <c r="L9" s="1"/>
    </row>
    <row r="10" spans="1:12" x14ac:dyDescent="0.25">
      <c r="A10" t="s">
        <v>0</v>
      </c>
      <c r="B10" t="s">
        <v>1</v>
      </c>
      <c r="C10">
        <v>1088</v>
      </c>
      <c r="D10" s="1"/>
      <c r="E10" s="1">
        <v>1</v>
      </c>
      <c r="F10" s="1"/>
      <c r="G10" s="1"/>
      <c r="H10" s="1"/>
      <c r="I10" s="1"/>
      <c r="J10" s="1">
        <v>1</v>
      </c>
      <c r="K10" s="1"/>
      <c r="L10" s="1"/>
    </row>
    <row r="11" spans="1:12" x14ac:dyDescent="0.25">
      <c r="A11" t="s">
        <v>0</v>
      </c>
      <c r="B11" t="s">
        <v>2</v>
      </c>
      <c r="C11">
        <v>660</v>
      </c>
      <c r="D11" s="1"/>
      <c r="E11" s="1">
        <v>1</v>
      </c>
      <c r="F11" s="1"/>
      <c r="G11" s="1"/>
      <c r="H11" s="1"/>
      <c r="I11" s="1"/>
      <c r="J11" s="1"/>
      <c r="K11" s="1">
        <v>1</v>
      </c>
      <c r="L11" s="1"/>
    </row>
    <row r="12" spans="1:12" x14ac:dyDescent="0.25">
      <c r="A12" t="s">
        <v>1</v>
      </c>
      <c r="B12" t="s">
        <v>3</v>
      </c>
      <c r="C12">
        <v>164</v>
      </c>
      <c r="D12" s="1"/>
      <c r="E12" s="1"/>
      <c r="F12" s="1">
        <v>1</v>
      </c>
      <c r="G12" s="1"/>
      <c r="H12" s="1">
        <v>1</v>
      </c>
      <c r="I12" s="1"/>
      <c r="J12" s="1"/>
      <c r="K12" s="1"/>
      <c r="L12" s="1">
        <v>1</v>
      </c>
    </row>
    <row r="13" spans="1:12" x14ac:dyDescent="0.25">
      <c r="A13" t="s">
        <v>1</v>
      </c>
      <c r="B13" t="s">
        <v>0</v>
      </c>
      <c r="C13">
        <v>544</v>
      </c>
      <c r="D13" s="1"/>
      <c r="E13" s="1"/>
      <c r="F13" s="1">
        <v>1</v>
      </c>
      <c r="G13" s="1"/>
      <c r="H13" s="1"/>
      <c r="I13" s="1">
        <v>1</v>
      </c>
      <c r="J13" s="1"/>
      <c r="K13" s="1"/>
      <c r="L13" s="1">
        <v>1</v>
      </c>
    </row>
    <row r="14" spans="1:12" x14ac:dyDescent="0.25">
      <c r="A14" t="s">
        <v>1</v>
      </c>
      <c r="B14" t="s">
        <v>1</v>
      </c>
      <c r="C14">
        <v>1088</v>
      </c>
      <c r="D14" s="1"/>
      <c r="E14" s="1"/>
      <c r="F14" s="1">
        <v>1</v>
      </c>
      <c r="G14" s="1"/>
      <c r="H14" s="1"/>
      <c r="I14" s="1"/>
      <c r="J14" s="1">
        <v>1</v>
      </c>
      <c r="K14" s="1"/>
      <c r="L14" s="1"/>
    </row>
    <row r="15" spans="1:12" x14ac:dyDescent="0.25">
      <c r="A15" t="s">
        <v>1</v>
      </c>
      <c r="B15" t="s">
        <v>2</v>
      </c>
      <c r="C15">
        <v>660</v>
      </c>
      <c r="D15" s="1"/>
      <c r="E15" s="1"/>
      <c r="F15" s="1">
        <v>1</v>
      </c>
      <c r="G15" s="1"/>
      <c r="H15" s="1"/>
      <c r="I15" s="1"/>
      <c r="J15" s="1"/>
      <c r="K15" s="1">
        <v>1</v>
      </c>
      <c r="L15" s="1"/>
    </row>
    <row r="16" spans="1:12" x14ac:dyDescent="0.25">
      <c r="A16" t="s">
        <v>2</v>
      </c>
      <c r="B16" t="s">
        <v>3</v>
      </c>
      <c r="C16">
        <v>328</v>
      </c>
      <c r="D16" s="1"/>
      <c r="E16" s="1"/>
      <c r="F16" s="1"/>
      <c r="G16" s="1">
        <v>1</v>
      </c>
      <c r="H16" s="1">
        <v>1</v>
      </c>
      <c r="I16" s="1"/>
      <c r="J16" s="1"/>
      <c r="K16" s="1"/>
      <c r="L16" s="1"/>
    </row>
    <row r="17" spans="1:14" x14ac:dyDescent="0.25">
      <c r="A17" t="s">
        <v>2</v>
      </c>
      <c r="B17" t="s">
        <v>0</v>
      </c>
      <c r="C17">
        <v>1088</v>
      </c>
      <c r="D17" s="1"/>
      <c r="E17" s="1"/>
      <c r="F17" s="1"/>
      <c r="G17" s="1">
        <v>1</v>
      </c>
      <c r="H17" s="1"/>
      <c r="I17" s="1">
        <v>1</v>
      </c>
      <c r="J17" s="1"/>
      <c r="K17" s="1"/>
      <c r="L17" s="1"/>
    </row>
    <row r="18" spans="1:14" x14ac:dyDescent="0.25">
      <c r="A18" t="s">
        <v>2</v>
      </c>
      <c r="B18" t="s">
        <v>1</v>
      </c>
      <c r="C18">
        <v>1088</v>
      </c>
      <c r="D18" s="1"/>
      <c r="E18" s="1"/>
      <c r="F18" s="1"/>
      <c r="G18" s="1">
        <v>1</v>
      </c>
      <c r="H18" s="1"/>
      <c r="I18" s="1"/>
      <c r="J18" s="1">
        <v>1</v>
      </c>
      <c r="K18" s="1"/>
      <c r="L18" s="1"/>
    </row>
    <row r="19" spans="1:14" x14ac:dyDescent="0.25">
      <c r="A19" t="s">
        <v>2</v>
      </c>
      <c r="B19" t="s">
        <v>2</v>
      </c>
      <c r="C19">
        <v>660</v>
      </c>
      <c r="D19" s="1"/>
      <c r="E19" s="1"/>
      <c r="F19" s="1"/>
      <c r="G19" s="1">
        <v>1</v>
      </c>
      <c r="H19" s="1"/>
      <c r="I19" s="1"/>
      <c r="J19" s="1"/>
      <c r="K19" s="1">
        <v>1</v>
      </c>
      <c r="L19" s="1"/>
    </row>
    <row r="20" spans="1:14" x14ac:dyDescent="0.25">
      <c r="D20" s="1"/>
      <c r="E20" s="1"/>
      <c r="F20" s="1"/>
      <c r="G20" s="1"/>
      <c r="H20" s="1"/>
      <c r="I20" s="1"/>
      <c r="J20" s="1"/>
      <c r="K20" s="1"/>
      <c r="L20" s="1"/>
    </row>
    <row r="21" spans="1:14" ht="18.75" x14ac:dyDescent="0.3">
      <c r="A21" s="18" t="s">
        <v>34</v>
      </c>
    </row>
    <row r="22" spans="1:14" x14ac:dyDescent="0.25">
      <c r="D22" t="s">
        <v>29</v>
      </c>
      <c r="E22" t="s">
        <v>28</v>
      </c>
      <c r="F22" t="s">
        <v>16</v>
      </c>
    </row>
    <row r="23" spans="1:14" x14ac:dyDescent="0.25">
      <c r="C23" s="19" t="s">
        <v>38</v>
      </c>
      <c r="D23" s="5">
        <v>0.28997303434297345</v>
      </c>
      <c r="E23" s="5">
        <v>0.21063661737752354</v>
      </c>
      <c r="F23" s="5">
        <v>0.69368407549988453</v>
      </c>
      <c r="G23" s="6" t="s">
        <v>5</v>
      </c>
      <c r="H23" s="6" t="s">
        <v>6</v>
      </c>
      <c r="I23" s="6" t="s">
        <v>7</v>
      </c>
      <c r="J23" s="6" t="s">
        <v>8</v>
      </c>
      <c r="K23" s="6" t="s">
        <v>9</v>
      </c>
      <c r="L23" s="6" t="s">
        <v>10</v>
      </c>
      <c r="M23" s="6" t="s">
        <v>30</v>
      </c>
      <c r="N23" s="16" t="s">
        <v>19</v>
      </c>
    </row>
    <row r="24" spans="1:14" x14ac:dyDescent="0.25">
      <c r="A24" t="s">
        <v>12</v>
      </c>
      <c r="B24" t="s">
        <v>13</v>
      </c>
      <c r="C24">
        <f>SUM(C4:C5,C12:C13)</f>
        <v>1059</v>
      </c>
      <c r="D24" s="1">
        <v>1</v>
      </c>
      <c r="E24" s="1">
        <v>1</v>
      </c>
      <c r="F24" s="1">
        <v>1</v>
      </c>
      <c r="G24" s="6">
        <f>SUMPRODUCT(D$23:F$23,D24:F24)</f>
        <v>1.1942937272203815</v>
      </c>
      <c r="H24" s="6">
        <f>EXP(-G24)</f>
        <v>0.3029178212606225</v>
      </c>
      <c r="I24" s="6">
        <f>SUM(H24:H27)</f>
        <v>2.8612699447058469</v>
      </c>
      <c r="J24" s="6">
        <f>H24/I24</f>
        <v>0.10586831271236939</v>
      </c>
      <c r="K24" s="6">
        <f>LN(J24)</f>
        <v>-2.2455592901074968</v>
      </c>
      <c r="L24" s="7">
        <f>SUMPRODUCT(C24:C27,K24:K27)</f>
        <v>-13135.658840940563</v>
      </c>
      <c r="M24">
        <f>J24*SUM(C$24:C$27)</f>
        <v>1059.0007320618311</v>
      </c>
      <c r="N24" s="12">
        <f>C24-M24</f>
        <v>-7.320618310586724E-4</v>
      </c>
    </row>
    <row r="25" spans="1:14" x14ac:dyDescent="0.25">
      <c r="A25" t="s">
        <v>12</v>
      </c>
      <c r="B25" t="s">
        <v>14</v>
      </c>
      <c r="C25">
        <f>SUM(C6:C7,C14:C15,)</f>
        <v>2616</v>
      </c>
      <c r="D25" s="1">
        <v>1</v>
      </c>
      <c r="E25" s="1"/>
      <c r="F25" s="1"/>
      <c r="G25" s="6">
        <f>SUMPRODUCT(D$23:F$23,D25:F25)</f>
        <v>0.28997303434297345</v>
      </c>
      <c r="H25" s="6">
        <f>EXP(-G25)</f>
        <v>0.74828374526934516</v>
      </c>
      <c r="I25" s="6">
        <f>I24</f>
        <v>2.8612699447058469</v>
      </c>
      <c r="J25" s="6">
        <f t="shared" ref="J25:J27" si="0">H25/I25</f>
        <v>0.26152154802935679</v>
      </c>
      <c r="K25" s="6">
        <f>LN(J25)</f>
        <v>-1.3412385972300884</v>
      </c>
      <c r="L25" s="6"/>
      <c r="M25">
        <f>J25*SUM(C$24:C$27)</f>
        <v>2616.0000449376557</v>
      </c>
      <c r="N25" s="12">
        <f t="shared" ref="N25:N27" si="1">C25-M25</f>
        <v>-4.4937655729881953E-5</v>
      </c>
    </row>
    <row r="26" spans="1:14" x14ac:dyDescent="0.25">
      <c r="A26" t="s">
        <v>15</v>
      </c>
      <c r="B26" t="s">
        <v>13</v>
      </c>
      <c r="C26">
        <f>SUM(C8:C9,C16:C17)</f>
        <v>2832</v>
      </c>
      <c r="D26" s="1"/>
      <c r="E26" s="1">
        <v>1</v>
      </c>
      <c r="F26" s="1"/>
      <c r="G26" s="6">
        <f>SUMPRODUCT(D$23:F$23,D26:F26)</f>
        <v>0.21063661737752354</v>
      </c>
      <c r="H26" s="6">
        <f>EXP(-G26)</f>
        <v>0.81006837817587951</v>
      </c>
      <c r="I26" s="6">
        <f>I25</f>
        <v>2.8612699447058469</v>
      </c>
      <c r="J26" s="6">
        <f t="shared" si="0"/>
        <v>0.2831149782545801</v>
      </c>
      <c r="K26" s="6">
        <f>LN(J26)</f>
        <v>-1.2619021802646386</v>
      </c>
      <c r="L26" s="6"/>
      <c r="M26">
        <f>J26*SUM(C$24:C$27)</f>
        <v>2831.9991274805648</v>
      </c>
      <c r="N26" s="12">
        <f t="shared" si="1"/>
        <v>8.7251943523369846E-4</v>
      </c>
    </row>
    <row r="27" spans="1:14" x14ac:dyDescent="0.25">
      <c r="A27" t="s">
        <v>15</v>
      </c>
      <c r="B27" t="s">
        <v>14</v>
      </c>
      <c r="C27">
        <f>SUM(C10:C11,C18:C19)</f>
        <v>3496</v>
      </c>
      <c r="D27" s="1"/>
      <c r="E27" s="1"/>
      <c r="F27" s="1"/>
      <c r="G27" s="6">
        <f>SUMPRODUCT(D$23:F$23,D27:F27)</f>
        <v>0</v>
      </c>
      <c r="H27" s="6">
        <f>EXP(-G27)</f>
        <v>1</v>
      </c>
      <c r="I27" s="6">
        <f>I26</f>
        <v>2.8612699447058469</v>
      </c>
      <c r="J27" s="6">
        <f t="shared" si="0"/>
        <v>0.34949516100369377</v>
      </c>
      <c r="K27" s="6">
        <f>LN(J27)</f>
        <v>-1.0512655628871153</v>
      </c>
      <c r="L27" s="6"/>
      <c r="M27">
        <f>J27*SUM(C$24:C$27)</f>
        <v>3496.0000955199489</v>
      </c>
      <c r="N27" s="12">
        <f t="shared" si="1"/>
        <v>-9.551994889989146E-5</v>
      </c>
    </row>
    <row r="29" spans="1:14" x14ac:dyDescent="0.25">
      <c r="F29" s="8">
        <f>AnalyzeInFull!L2</f>
        <v>0.69368508365099713</v>
      </c>
      <c r="G29" t="s">
        <v>35</v>
      </c>
    </row>
    <row r="30" spans="1:14" x14ac:dyDescent="0.25">
      <c r="F30" s="8">
        <f>F23</f>
        <v>0.69368407549988453</v>
      </c>
      <c r="G30" t="s">
        <v>36</v>
      </c>
    </row>
    <row r="31" spans="1:14" x14ac:dyDescent="0.25">
      <c r="F31" s="14">
        <f>F29-F30</f>
        <v>1.0081511125914489E-6</v>
      </c>
      <c r="G31" s="11" t="s">
        <v>37</v>
      </c>
    </row>
    <row r="33" spans="4:13" x14ac:dyDescent="0.25">
      <c r="K33" s="4"/>
    </row>
    <row r="38" spans="4:13" x14ac:dyDescent="0.25">
      <c r="D38" s="5"/>
      <c r="E38" s="5"/>
      <c r="F38" s="6"/>
      <c r="G38" s="6"/>
      <c r="H38" s="6"/>
      <c r="I38" s="6"/>
      <c r="J38" s="6"/>
      <c r="K38" s="6"/>
      <c r="L38" s="6"/>
      <c r="M38" s="16"/>
    </row>
    <row r="39" spans="4:13" x14ac:dyDescent="0.25">
      <c r="D39" s="1"/>
      <c r="E39" s="1"/>
      <c r="F39" s="6"/>
      <c r="G39" s="6"/>
      <c r="H39" s="6"/>
      <c r="I39" s="6"/>
      <c r="J39" s="6"/>
      <c r="K39" s="7"/>
      <c r="M39" s="12"/>
    </row>
    <row r="40" spans="4:13" x14ac:dyDescent="0.25">
      <c r="D40" s="1"/>
      <c r="E40" s="1"/>
      <c r="F40" s="6"/>
      <c r="G40" s="6"/>
      <c r="H40" s="6"/>
      <c r="I40" s="6"/>
      <c r="J40" s="6"/>
      <c r="K40" s="6"/>
      <c r="M40" s="12"/>
    </row>
    <row r="41" spans="4:13" x14ac:dyDescent="0.25">
      <c r="D41" s="1"/>
      <c r="E41" s="1"/>
      <c r="F41" s="6"/>
      <c r="G41" s="6"/>
      <c r="H41" s="6"/>
      <c r="I41" s="6"/>
      <c r="J41" s="6"/>
      <c r="K41" s="6"/>
      <c r="M41" s="12"/>
    </row>
    <row r="42" spans="4:13" x14ac:dyDescent="0.25">
      <c r="D42" s="1"/>
      <c r="E42" s="1"/>
      <c r="F42" s="6"/>
      <c r="G42" s="6"/>
      <c r="H42" s="6"/>
      <c r="I42" s="6"/>
      <c r="J42" s="6"/>
      <c r="K42" s="6"/>
      <c r="M42" s="12"/>
    </row>
    <row r="44" spans="4:13" x14ac:dyDescent="0.25">
      <c r="F44" s="14"/>
      <c r="G44" s="11"/>
    </row>
    <row r="46" spans="4:13" x14ac:dyDescent="0.25">
      <c r="K46" s="4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7"/>
  <sheetViews>
    <sheetView topLeftCell="A13" workbookViewId="0">
      <selection activeCell="G49" sqref="G49"/>
    </sheetView>
  </sheetViews>
  <sheetFormatPr defaultRowHeight="15" x14ac:dyDescent="0.25"/>
  <cols>
    <col min="4" max="4" width="13.7109375" bestFit="1" customWidth="1"/>
    <col min="5" max="5" width="12.28515625" bestFit="1" customWidth="1"/>
    <col min="6" max="6" width="11.7109375" bestFit="1" customWidth="1"/>
    <col min="7" max="7" width="11.85546875" bestFit="1" customWidth="1"/>
    <col min="8" max="8" width="13.7109375" bestFit="1" customWidth="1"/>
    <col min="9" max="9" width="12.28515625" bestFit="1" customWidth="1"/>
    <col min="10" max="10" width="11.85546875" bestFit="1" customWidth="1"/>
    <col min="11" max="11" width="11.7109375" bestFit="1" customWidth="1"/>
    <col min="12" max="12" width="14" bestFit="1" customWidth="1"/>
    <col min="19" max="19" width="12" bestFit="1" customWidth="1"/>
    <col min="20" max="20" width="14.85546875" customWidth="1"/>
    <col min="22" max="22" width="12" bestFit="1" customWidth="1"/>
    <col min="25" max="25" width="12" bestFit="1" customWidth="1"/>
  </cols>
  <sheetData>
    <row r="1" spans="1:20" ht="18.75" x14ac:dyDescent="0.3">
      <c r="A1" s="18" t="s">
        <v>39</v>
      </c>
    </row>
    <row r="2" spans="1:20" x14ac:dyDescent="0.25">
      <c r="D2" s="1" t="s">
        <v>20</v>
      </c>
      <c r="E2" s="1" t="s">
        <v>21</v>
      </c>
      <c r="F2" s="1" t="s">
        <v>22</v>
      </c>
      <c r="G2" s="1" t="s">
        <v>23</v>
      </c>
      <c r="H2" s="1" t="s">
        <v>24</v>
      </c>
      <c r="I2" s="1" t="s">
        <v>25</v>
      </c>
      <c r="J2" s="1" t="s">
        <v>26</v>
      </c>
      <c r="K2" s="1" t="s">
        <v>27</v>
      </c>
      <c r="L2" s="20" t="s">
        <v>4</v>
      </c>
    </row>
    <row r="3" spans="1:20" x14ac:dyDescent="0.25">
      <c r="C3" t="s">
        <v>11</v>
      </c>
      <c r="D3" s="5">
        <v>0.52856921643379462</v>
      </c>
      <c r="E3" s="5">
        <v>-0.17177890944291535</v>
      </c>
      <c r="F3" s="5">
        <v>-0.17193393949504149</v>
      </c>
      <c r="G3" s="5">
        <v>-0.17177890783146568</v>
      </c>
      <c r="H3" s="5">
        <v>0.77452897101068408</v>
      </c>
      <c r="I3" s="5">
        <v>-0.42499443444094775</v>
      </c>
      <c r="J3" s="5">
        <v>-0.42482261643831293</v>
      </c>
      <c r="K3" s="5">
        <v>7.4849179668302221E-2</v>
      </c>
      <c r="L3" s="5">
        <v>0.69368508365099713</v>
      </c>
      <c r="M3" t="s">
        <v>5</v>
      </c>
      <c r="N3" t="s">
        <v>6</v>
      </c>
      <c r="O3" t="s">
        <v>7</v>
      </c>
      <c r="P3" t="s">
        <v>8</v>
      </c>
      <c r="Q3" t="s">
        <v>17</v>
      </c>
      <c r="R3" t="s">
        <v>9</v>
      </c>
      <c r="S3" t="s">
        <v>10</v>
      </c>
      <c r="T3" s="13"/>
    </row>
    <row r="4" spans="1:20" x14ac:dyDescent="0.25">
      <c r="A4" t="s">
        <v>3</v>
      </c>
      <c r="B4" t="s">
        <v>3</v>
      </c>
      <c r="C4">
        <v>81</v>
      </c>
      <c r="D4" s="1">
        <v>1</v>
      </c>
      <c r="E4" s="1"/>
      <c r="F4" s="1"/>
      <c r="G4" s="1"/>
      <c r="H4" s="1">
        <v>1</v>
      </c>
      <c r="I4" s="1"/>
      <c r="J4" s="1"/>
      <c r="K4" s="1"/>
      <c r="L4" s="1">
        <v>1</v>
      </c>
      <c r="M4" s="8">
        <f t="shared" ref="M4:M19" si="0">SUMPRODUCT(D$3:L$3,D4:L4)</f>
        <v>1.9967832710954758</v>
      </c>
      <c r="N4" s="8">
        <f>EXP(-M4)</f>
        <v>0.13577132108579223</v>
      </c>
      <c r="O4" s="8">
        <f>SUM(N4:N19)</f>
        <v>16.696768580676814</v>
      </c>
      <c r="P4" s="8">
        <f>N4/O4</f>
        <v>8.13159267493954E-3</v>
      </c>
      <c r="Q4" s="10">
        <f>ROUND(P4*C$20, 0)</f>
        <v>81</v>
      </c>
      <c r="R4" s="8">
        <f>LN(P4)</f>
        <v>-4.8119984736319354</v>
      </c>
      <c r="S4" s="4">
        <f>SUMPRODUCT(C4:C19,R4:R19)</f>
        <v>-26014.093277780732</v>
      </c>
      <c r="T4" s="17"/>
    </row>
    <row r="5" spans="1:20" x14ac:dyDescent="0.25">
      <c r="A5" t="s">
        <v>3</v>
      </c>
      <c r="B5" t="s">
        <v>0</v>
      </c>
      <c r="C5">
        <v>270</v>
      </c>
      <c r="D5" s="1">
        <v>1</v>
      </c>
      <c r="E5" s="1"/>
      <c r="F5" s="1"/>
      <c r="G5" s="1"/>
      <c r="H5" s="1"/>
      <c r="I5" s="1">
        <v>1</v>
      </c>
      <c r="J5" s="1"/>
      <c r="K5" s="1"/>
      <c r="L5" s="1">
        <v>1</v>
      </c>
      <c r="M5" s="8">
        <f t="shared" si="0"/>
        <v>0.79725986564384399</v>
      </c>
      <c r="N5" s="8">
        <f t="shared" ref="N5:N19" si="1">EXP(-M5)</f>
        <v>0.45056187424729266</v>
      </c>
      <c r="O5" s="8">
        <f t="shared" ref="O5:O19" si="2">O$4</f>
        <v>16.696768580676814</v>
      </c>
      <c r="P5" s="8">
        <f t="shared" ref="P5:P19" si="3">N5/O5</f>
        <v>2.6984974491934228E-2</v>
      </c>
      <c r="Q5" s="10">
        <f>ROUND(P5*C$20, 0)</f>
        <v>270</v>
      </c>
      <c r="R5" s="8">
        <f t="shared" ref="R5:R19" si="4">LN(P5)</f>
        <v>-3.6124750681803035</v>
      </c>
      <c r="T5" s="17"/>
    </row>
    <row r="6" spans="1:20" x14ac:dyDescent="0.25">
      <c r="A6" t="s">
        <v>3</v>
      </c>
      <c r="B6" t="s">
        <v>1</v>
      </c>
      <c r="C6">
        <v>540</v>
      </c>
      <c r="D6" s="1">
        <v>1</v>
      </c>
      <c r="E6" s="1"/>
      <c r="F6" s="1"/>
      <c r="G6" s="1"/>
      <c r="H6" s="1"/>
      <c r="I6" s="1"/>
      <c r="J6" s="1">
        <v>1</v>
      </c>
      <c r="K6" s="1"/>
      <c r="L6" s="1"/>
      <c r="M6" s="8">
        <f t="shared" si="0"/>
        <v>0.10374659999548169</v>
      </c>
      <c r="N6" s="8">
        <f t="shared" si="1"/>
        <v>0.90145369685262966</v>
      </c>
      <c r="O6" s="8">
        <f t="shared" si="2"/>
        <v>16.696768580676814</v>
      </c>
      <c r="P6" s="8">
        <f t="shared" si="3"/>
        <v>5.398971019433562E-2</v>
      </c>
      <c r="Q6" s="10">
        <f>ROUND(P6*C$20, 0)</f>
        <v>540</v>
      </c>
      <c r="R6" s="8">
        <f t="shared" si="4"/>
        <v>-2.9189618025319413</v>
      </c>
      <c r="T6" s="17"/>
    </row>
    <row r="7" spans="1:20" x14ac:dyDescent="0.25">
      <c r="A7" t="s">
        <v>3</v>
      </c>
      <c r="B7" t="s">
        <v>2</v>
      </c>
      <c r="C7">
        <v>328</v>
      </c>
      <c r="D7" s="1">
        <v>1</v>
      </c>
      <c r="E7" s="1"/>
      <c r="F7" s="1"/>
      <c r="G7" s="1"/>
      <c r="H7" s="1"/>
      <c r="I7" s="1"/>
      <c r="J7" s="1"/>
      <c r="K7" s="1">
        <v>1</v>
      </c>
      <c r="L7" s="1"/>
      <c r="M7" s="8">
        <f t="shared" si="0"/>
        <v>0.6034183961020968</v>
      </c>
      <c r="N7" s="8">
        <f t="shared" si="1"/>
        <v>0.5469387834362871</v>
      </c>
      <c r="O7" s="8">
        <f t="shared" si="2"/>
        <v>16.696768580676814</v>
      </c>
      <c r="P7" s="8">
        <f t="shared" si="3"/>
        <v>3.2757163806490068E-2</v>
      </c>
      <c r="Q7" s="10">
        <f>ROUND(P7*C$20, 0)</f>
        <v>328</v>
      </c>
      <c r="R7" s="8">
        <f t="shared" si="4"/>
        <v>-3.4186335986385563</v>
      </c>
      <c r="T7" s="17"/>
    </row>
    <row r="8" spans="1:20" x14ac:dyDescent="0.25">
      <c r="A8" t="s">
        <v>0</v>
      </c>
      <c r="B8" t="s">
        <v>3</v>
      </c>
      <c r="C8">
        <v>328</v>
      </c>
      <c r="D8" s="1"/>
      <c r="E8" s="1">
        <v>1</v>
      </c>
      <c r="F8" s="1"/>
      <c r="G8" s="1"/>
      <c r="H8" s="1">
        <v>1</v>
      </c>
      <c r="I8" s="1"/>
      <c r="J8" s="1"/>
      <c r="K8" s="1"/>
      <c r="L8" s="1"/>
      <c r="M8" s="8">
        <f t="shared" si="0"/>
        <v>0.60275006156776878</v>
      </c>
      <c r="N8" s="8">
        <f t="shared" si="1"/>
        <v>0.54730444369149833</v>
      </c>
      <c r="O8" s="8">
        <f t="shared" si="2"/>
        <v>16.696768580676814</v>
      </c>
      <c r="P8" s="8">
        <f t="shared" si="3"/>
        <v>3.2779063867777042E-2</v>
      </c>
      <c r="Q8" s="10">
        <f>ROUND(P8*C$20, 0)</f>
        <v>328</v>
      </c>
      <c r="R8" s="8">
        <f t="shared" si="4"/>
        <v>-3.4179652641042284</v>
      </c>
      <c r="T8" s="17"/>
    </row>
    <row r="9" spans="1:20" x14ac:dyDescent="0.25">
      <c r="A9" t="s">
        <v>0</v>
      </c>
      <c r="B9" t="s">
        <v>0</v>
      </c>
      <c r="C9">
        <v>1088</v>
      </c>
      <c r="D9" s="1"/>
      <c r="E9" s="1">
        <v>1</v>
      </c>
      <c r="F9" s="1"/>
      <c r="G9" s="1"/>
      <c r="H9" s="1"/>
      <c r="I9" s="1">
        <v>1</v>
      </c>
      <c r="J9" s="1"/>
      <c r="K9" s="1"/>
      <c r="L9" s="1"/>
      <c r="M9" s="8">
        <f t="shared" si="0"/>
        <v>-0.59677334388386316</v>
      </c>
      <c r="N9" s="8">
        <f t="shared" si="1"/>
        <v>1.8162489247467313</v>
      </c>
      <c r="O9" s="8">
        <f t="shared" si="2"/>
        <v>16.696768580676814</v>
      </c>
      <c r="P9" s="8">
        <f t="shared" si="3"/>
        <v>0.10877846907746436</v>
      </c>
      <c r="Q9" s="10">
        <f>ROUND(P9*C$20, 0)</f>
        <v>1088</v>
      </c>
      <c r="R9" s="8">
        <f t="shared" si="4"/>
        <v>-2.2184418586525965</v>
      </c>
      <c r="T9" s="17"/>
    </row>
    <row r="10" spans="1:20" x14ac:dyDescent="0.25">
      <c r="A10" t="s">
        <v>0</v>
      </c>
      <c r="B10" t="s">
        <v>1</v>
      </c>
      <c r="C10">
        <v>1088</v>
      </c>
      <c r="D10" s="1"/>
      <c r="E10" s="1">
        <v>1</v>
      </c>
      <c r="F10" s="1"/>
      <c r="G10" s="1"/>
      <c r="H10" s="1"/>
      <c r="I10" s="1"/>
      <c r="J10" s="1">
        <v>1</v>
      </c>
      <c r="K10" s="1"/>
      <c r="L10" s="1"/>
      <c r="M10" s="8">
        <f t="shared" si="0"/>
        <v>-0.59660152588122828</v>
      </c>
      <c r="N10" s="8">
        <f t="shared" si="1"/>
        <v>1.8159368872917874</v>
      </c>
      <c r="O10" s="8">
        <f t="shared" si="2"/>
        <v>16.696768580676814</v>
      </c>
      <c r="P10" s="8">
        <f t="shared" si="3"/>
        <v>0.1087597805837336</v>
      </c>
      <c r="Q10" s="10">
        <f>ROUND(P10*C$20, 0)</f>
        <v>1088</v>
      </c>
      <c r="R10" s="8">
        <f t="shared" si="4"/>
        <v>-2.2186136766552313</v>
      </c>
      <c r="T10" s="17"/>
    </row>
    <row r="11" spans="1:20" x14ac:dyDescent="0.25">
      <c r="A11" t="s">
        <v>0</v>
      </c>
      <c r="B11" t="s">
        <v>2</v>
      </c>
      <c r="C11">
        <v>660</v>
      </c>
      <c r="D11" s="1"/>
      <c r="E11" s="1">
        <v>1</v>
      </c>
      <c r="F11" s="1"/>
      <c r="G11" s="1"/>
      <c r="H11" s="1"/>
      <c r="I11" s="1"/>
      <c r="J11" s="1"/>
      <c r="K11" s="1">
        <v>1</v>
      </c>
      <c r="L11" s="1"/>
      <c r="M11" s="8">
        <f t="shared" si="0"/>
        <v>-9.692972977461313E-2</v>
      </c>
      <c r="N11" s="8">
        <f t="shared" si="1"/>
        <v>1.1017829483645885</v>
      </c>
      <c r="O11" s="8">
        <f t="shared" si="2"/>
        <v>16.696768580676814</v>
      </c>
      <c r="P11" s="8">
        <f t="shared" si="3"/>
        <v>6.5987795365366864E-2</v>
      </c>
      <c r="Q11" s="10">
        <f>ROUND(P11*C$20, 0)</f>
        <v>660</v>
      </c>
      <c r="R11" s="8">
        <f t="shared" si="4"/>
        <v>-2.7182854727618464</v>
      </c>
      <c r="T11" s="17"/>
    </row>
    <row r="12" spans="1:20" x14ac:dyDescent="0.25">
      <c r="A12" t="s">
        <v>1</v>
      </c>
      <c r="B12" t="s">
        <v>3</v>
      </c>
      <c r="C12">
        <v>164</v>
      </c>
      <c r="D12" s="1"/>
      <c r="E12" s="1"/>
      <c r="F12" s="1">
        <v>1</v>
      </c>
      <c r="G12" s="1"/>
      <c r="H12" s="1">
        <v>1</v>
      </c>
      <c r="I12" s="1"/>
      <c r="J12" s="1"/>
      <c r="K12" s="1"/>
      <c r="L12" s="1">
        <v>1</v>
      </c>
      <c r="M12" s="8">
        <f t="shared" si="0"/>
        <v>1.2962801151666397</v>
      </c>
      <c r="N12" s="8">
        <f t="shared" si="1"/>
        <v>0.27354746784298367</v>
      </c>
      <c r="O12" s="8">
        <f t="shared" si="2"/>
        <v>16.696768580676814</v>
      </c>
      <c r="P12" s="8">
        <f t="shared" si="3"/>
        <v>1.6383258025122322E-2</v>
      </c>
      <c r="Q12" s="10">
        <f>ROUND(P12*C$20, 0)</f>
        <v>164</v>
      </c>
      <c r="R12" s="8">
        <f t="shared" si="4"/>
        <v>-4.1114953177030991</v>
      </c>
      <c r="T12" s="17"/>
    </row>
    <row r="13" spans="1:20" x14ac:dyDescent="0.25">
      <c r="A13" t="s">
        <v>1</v>
      </c>
      <c r="B13" t="s">
        <v>0</v>
      </c>
      <c r="C13">
        <v>544</v>
      </c>
      <c r="D13" s="1"/>
      <c r="E13" s="1"/>
      <c r="F13" s="1">
        <v>1</v>
      </c>
      <c r="G13" s="1"/>
      <c r="H13" s="1"/>
      <c r="I13" s="1">
        <v>1</v>
      </c>
      <c r="J13" s="1"/>
      <c r="K13" s="1"/>
      <c r="L13" s="1">
        <v>1</v>
      </c>
      <c r="M13" s="8">
        <f t="shared" si="0"/>
        <v>9.6756709715007938E-2</v>
      </c>
      <c r="N13" s="8">
        <f t="shared" si="1"/>
        <v>0.90777683255402331</v>
      </c>
      <c r="O13" s="8">
        <f t="shared" si="2"/>
        <v>16.696768580676814</v>
      </c>
      <c r="P13" s="8">
        <f t="shared" si="3"/>
        <v>5.4368414353217681E-2</v>
      </c>
      <c r="Q13" s="10">
        <f>ROUND(P13*C$20, 0)</f>
        <v>544</v>
      </c>
      <c r="R13" s="8">
        <f t="shared" si="4"/>
        <v>-2.9119719122514676</v>
      </c>
      <c r="T13" s="17"/>
    </row>
    <row r="14" spans="1:20" x14ac:dyDescent="0.25">
      <c r="A14" t="s">
        <v>1</v>
      </c>
      <c r="B14" t="s">
        <v>1</v>
      </c>
      <c r="C14">
        <v>1088</v>
      </c>
      <c r="D14" s="1"/>
      <c r="E14" s="1"/>
      <c r="F14" s="1">
        <v>1</v>
      </c>
      <c r="G14" s="1"/>
      <c r="H14" s="1"/>
      <c r="I14" s="1"/>
      <c r="J14" s="1">
        <v>1</v>
      </c>
      <c r="K14" s="1"/>
      <c r="L14" s="1"/>
      <c r="M14" s="8">
        <f t="shared" si="0"/>
        <v>-0.59675655593335442</v>
      </c>
      <c r="N14" s="8">
        <f t="shared" si="1"/>
        <v>1.8162184339056113</v>
      </c>
      <c r="O14" s="8">
        <f t="shared" si="2"/>
        <v>16.696768580676814</v>
      </c>
      <c r="P14" s="8">
        <f t="shared" si="3"/>
        <v>0.1087766429252378</v>
      </c>
      <c r="Q14" s="10">
        <f>ROUND(P14*C$20, 0)</f>
        <v>1088</v>
      </c>
      <c r="R14" s="8">
        <f t="shared" si="4"/>
        <v>-2.2184586466031053</v>
      </c>
      <c r="T14" s="17"/>
    </row>
    <row r="15" spans="1:20" x14ac:dyDescent="0.25">
      <c r="A15" t="s">
        <v>1</v>
      </c>
      <c r="B15" t="s">
        <v>2</v>
      </c>
      <c r="C15">
        <v>660</v>
      </c>
      <c r="D15" s="1"/>
      <c r="E15" s="1"/>
      <c r="F15" s="1">
        <v>1</v>
      </c>
      <c r="G15" s="1"/>
      <c r="H15" s="1"/>
      <c r="I15" s="1"/>
      <c r="J15" s="1"/>
      <c r="K15" s="1">
        <v>1</v>
      </c>
      <c r="L15" s="1"/>
      <c r="M15" s="8">
        <f t="shared" si="0"/>
        <v>-9.7084759826739267E-2</v>
      </c>
      <c r="N15" s="8">
        <f t="shared" si="1"/>
        <v>1.1019537710734897</v>
      </c>
      <c r="O15" s="8">
        <f t="shared" si="2"/>
        <v>16.696768580676814</v>
      </c>
      <c r="P15" s="8">
        <f t="shared" si="3"/>
        <v>6.599802624974882E-2</v>
      </c>
      <c r="Q15" s="10">
        <f>ROUND(P15*C$20, 0)</f>
        <v>660</v>
      </c>
      <c r="R15" s="8">
        <f t="shared" si="4"/>
        <v>-2.7181304427097204</v>
      </c>
      <c r="T15" s="17"/>
    </row>
    <row r="16" spans="1:20" x14ac:dyDescent="0.25">
      <c r="A16" t="s">
        <v>2</v>
      </c>
      <c r="B16" t="s">
        <v>3</v>
      </c>
      <c r="C16">
        <v>328</v>
      </c>
      <c r="D16" s="1"/>
      <c r="E16" s="1"/>
      <c r="F16" s="1"/>
      <c r="G16" s="1">
        <v>1</v>
      </c>
      <c r="H16" s="1">
        <v>1</v>
      </c>
      <c r="I16" s="1"/>
      <c r="J16" s="1"/>
      <c r="K16" s="1"/>
      <c r="L16" s="1"/>
      <c r="M16" s="8">
        <f t="shared" si="0"/>
        <v>0.60275006317921842</v>
      </c>
      <c r="N16" s="8">
        <f t="shared" si="1"/>
        <v>0.54730444280954471</v>
      </c>
      <c r="O16" s="8">
        <f t="shared" si="2"/>
        <v>16.696768580676814</v>
      </c>
      <c r="P16" s="8">
        <f t="shared" si="3"/>
        <v>3.2779063814955225E-2</v>
      </c>
      <c r="Q16" s="10">
        <f>ROUND(P16*C$20, 0)</f>
        <v>328</v>
      </c>
      <c r="R16" s="8">
        <f t="shared" si="4"/>
        <v>-3.417965265715678</v>
      </c>
      <c r="T16" s="17"/>
    </row>
    <row r="17" spans="1:20" x14ac:dyDescent="0.25">
      <c r="A17" t="s">
        <v>2</v>
      </c>
      <c r="B17" t="s">
        <v>0</v>
      </c>
      <c r="C17">
        <v>1088</v>
      </c>
      <c r="D17" s="1"/>
      <c r="E17" s="1"/>
      <c r="F17" s="1"/>
      <c r="G17" s="1">
        <v>1</v>
      </c>
      <c r="H17" s="1"/>
      <c r="I17" s="1">
        <v>1</v>
      </c>
      <c r="J17" s="1"/>
      <c r="K17" s="1"/>
      <c r="L17" s="1"/>
      <c r="M17" s="8">
        <f t="shared" si="0"/>
        <v>-0.59677334227241341</v>
      </c>
      <c r="N17" s="8">
        <f t="shared" si="1"/>
        <v>1.8162489218199376</v>
      </c>
      <c r="O17" s="8">
        <f t="shared" si="2"/>
        <v>16.696768580676814</v>
      </c>
      <c r="P17" s="8">
        <f t="shared" si="3"/>
        <v>0.10877846890217334</v>
      </c>
      <c r="Q17" s="10">
        <f>ROUND(P17*C$20, 0)</f>
        <v>1088</v>
      </c>
      <c r="R17" s="8">
        <f t="shared" si="4"/>
        <v>-2.2184418602640461</v>
      </c>
      <c r="T17" s="17"/>
    </row>
    <row r="18" spans="1:20" x14ac:dyDescent="0.25">
      <c r="A18" t="s">
        <v>2</v>
      </c>
      <c r="B18" t="s">
        <v>1</v>
      </c>
      <c r="C18">
        <v>1088</v>
      </c>
      <c r="D18" s="1"/>
      <c r="E18" s="1"/>
      <c r="F18" s="1"/>
      <c r="G18" s="1">
        <v>1</v>
      </c>
      <c r="H18" s="1"/>
      <c r="I18" s="1"/>
      <c r="J18" s="1">
        <v>1</v>
      </c>
      <c r="K18" s="1"/>
      <c r="L18" s="1"/>
      <c r="M18" s="8">
        <f t="shared" si="0"/>
        <v>-0.59660152426977864</v>
      </c>
      <c r="N18" s="8">
        <f t="shared" si="1"/>
        <v>1.8159368843654966</v>
      </c>
      <c r="O18" s="8">
        <f t="shared" si="2"/>
        <v>16.696768580676814</v>
      </c>
      <c r="P18" s="8">
        <f t="shared" si="3"/>
        <v>0.1087597804084727</v>
      </c>
      <c r="Q18" s="10">
        <f>ROUND(P18*C$20, 0)</f>
        <v>1088</v>
      </c>
      <c r="R18" s="8">
        <f t="shared" si="4"/>
        <v>-2.218613678266681</v>
      </c>
      <c r="T18" s="17"/>
    </row>
    <row r="19" spans="1:20" x14ac:dyDescent="0.25">
      <c r="A19" t="s">
        <v>2</v>
      </c>
      <c r="B19" t="s">
        <v>2</v>
      </c>
      <c r="C19">
        <v>660</v>
      </c>
      <c r="D19" s="1"/>
      <c r="E19" s="1"/>
      <c r="F19" s="1"/>
      <c r="G19" s="1">
        <v>1</v>
      </c>
      <c r="H19" s="1"/>
      <c r="I19" s="1"/>
      <c r="J19" s="1"/>
      <c r="K19" s="1">
        <v>1</v>
      </c>
      <c r="L19" s="1"/>
      <c r="M19" s="8">
        <f t="shared" si="0"/>
        <v>-9.6929728163163462E-2</v>
      </c>
      <c r="N19" s="8">
        <f t="shared" si="1"/>
        <v>1.1017829465891207</v>
      </c>
      <c r="O19" s="8">
        <f t="shared" si="2"/>
        <v>16.696768580676814</v>
      </c>
      <c r="P19" s="8">
        <f t="shared" si="3"/>
        <v>6.5987795259030854E-2</v>
      </c>
      <c r="Q19" s="10">
        <f>ROUND(P19*C$20, 0)</f>
        <v>660</v>
      </c>
      <c r="R19" s="8">
        <f t="shared" si="4"/>
        <v>-2.718285474373296</v>
      </c>
      <c r="T19" s="17"/>
    </row>
    <row r="20" spans="1:20" x14ac:dyDescent="0.25">
      <c r="B20" t="s">
        <v>18</v>
      </c>
      <c r="C20">
        <f>SUM(C4:C19)</f>
        <v>10003</v>
      </c>
      <c r="D20" s="1"/>
      <c r="E20" s="1"/>
      <c r="F20" s="1"/>
      <c r="G20" s="1"/>
      <c r="H20" s="1"/>
      <c r="I20" s="1"/>
      <c r="J20" s="1"/>
      <c r="K20" s="1"/>
      <c r="L20" s="1"/>
    </row>
    <row r="21" spans="1:20" x14ac:dyDescent="0.25">
      <c r="D21" s="1"/>
      <c r="E21" s="1"/>
      <c r="F21" s="1"/>
      <c r="G21" s="1"/>
      <c r="H21" s="1"/>
      <c r="I21" s="1"/>
      <c r="J21" s="1"/>
      <c r="K21" s="1"/>
      <c r="L21" s="1"/>
    </row>
    <row r="23" spans="1:20" ht="18.75" x14ac:dyDescent="0.3">
      <c r="A23" s="18" t="s">
        <v>40</v>
      </c>
    </row>
    <row r="24" spans="1:20" x14ac:dyDescent="0.25">
      <c r="D24" s="1" t="s">
        <v>20</v>
      </c>
      <c r="E24" s="1" t="s">
        <v>21</v>
      </c>
      <c r="F24" s="1" t="s">
        <v>22</v>
      </c>
      <c r="G24" s="1" t="s">
        <v>23</v>
      </c>
      <c r="H24" s="1" t="s">
        <v>24</v>
      </c>
      <c r="I24" s="1" t="s">
        <v>25</v>
      </c>
      <c r="J24" s="1" t="s">
        <v>26</v>
      </c>
      <c r="K24" s="1" t="s">
        <v>27</v>
      </c>
      <c r="L24" s="1"/>
    </row>
    <row r="25" spans="1:20" x14ac:dyDescent="0.25">
      <c r="C25" t="s">
        <v>11</v>
      </c>
      <c r="D25" s="5">
        <v>0.65202764995674389</v>
      </c>
      <c r="E25" s="5">
        <v>-0.30178142169906524</v>
      </c>
      <c r="F25" s="5">
        <v>-4.8476602879704185E-2</v>
      </c>
      <c r="G25" s="5">
        <v>-0.30178141975889911</v>
      </c>
      <c r="H25" s="5">
        <v>0.89511497856757205</v>
      </c>
      <c r="I25" s="5">
        <v>-0.30441253832862364</v>
      </c>
      <c r="J25" s="5">
        <v>-0.5451951683327787</v>
      </c>
      <c r="K25" s="5">
        <v>-4.5519488108256498E-2</v>
      </c>
      <c r="L25" s="5"/>
      <c r="M25" t="s">
        <v>5</v>
      </c>
      <c r="N25" t="s">
        <v>6</v>
      </c>
      <c r="O25" t="s">
        <v>7</v>
      </c>
      <c r="P25" t="s">
        <v>8</v>
      </c>
      <c r="Q25" t="s">
        <v>17</v>
      </c>
      <c r="R25" t="s">
        <v>9</v>
      </c>
      <c r="S25" t="s">
        <v>10</v>
      </c>
      <c r="T25" s="13"/>
    </row>
    <row r="26" spans="1:20" x14ac:dyDescent="0.25">
      <c r="A26" t="s">
        <v>3</v>
      </c>
      <c r="B26" t="s">
        <v>3</v>
      </c>
      <c r="C26">
        <v>81</v>
      </c>
      <c r="D26" s="1">
        <v>1</v>
      </c>
      <c r="E26" s="1"/>
      <c r="F26" s="1"/>
      <c r="G26" s="1"/>
      <c r="H26" s="1">
        <v>1</v>
      </c>
      <c r="I26" s="1"/>
      <c r="J26" s="1"/>
      <c r="K26" s="1"/>
      <c r="L26" s="1"/>
      <c r="M26" s="8">
        <f>SUMPRODUCT(D$25:L$25,D26:L26)</f>
        <v>1.5471426285243159</v>
      </c>
      <c r="N26" s="8">
        <f>EXP(-M26)</f>
        <v>0.21285531241568584</v>
      </c>
      <c r="O26" s="8">
        <f>SUM(N26:N41)</f>
        <v>19.391858640895375</v>
      </c>
      <c r="P26" s="8">
        <f>N26/O26</f>
        <v>1.097652970545054E-2</v>
      </c>
      <c r="Q26" s="10">
        <f>ROUND(P26*C$20, 0)</f>
        <v>110</v>
      </c>
      <c r="R26" s="8">
        <f>LN(P26)</f>
        <v>-4.5119959488268631</v>
      </c>
      <c r="S26" s="4">
        <f>SUMPRODUCT(C26:C41,R26:R41)</f>
        <v>-26140.841808433142</v>
      </c>
      <c r="T26" s="17"/>
    </row>
    <row r="27" spans="1:20" x14ac:dyDescent="0.25">
      <c r="A27" t="s">
        <v>3</v>
      </c>
      <c r="B27" t="s">
        <v>0</v>
      </c>
      <c r="C27">
        <v>270</v>
      </c>
      <c r="D27" s="1">
        <v>1</v>
      </c>
      <c r="E27" s="1"/>
      <c r="F27" s="1"/>
      <c r="G27" s="1"/>
      <c r="H27" s="1"/>
      <c r="I27" s="1">
        <v>1</v>
      </c>
      <c r="J27" s="1"/>
      <c r="K27" s="1"/>
      <c r="L27" s="1"/>
      <c r="M27" s="8">
        <f t="shared" ref="M27:M41" si="5">SUMPRODUCT(D$25:L$25,D27:L27)</f>
        <v>0.34761511162812025</v>
      </c>
      <c r="N27" s="8">
        <f t="shared" ref="N27:N41" si="6">EXP(-M27)</f>
        <v>0.7063706977683587</v>
      </c>
      <c r="O27" s="8">
        <f>O$26</f>
        <v>19.391858640895375</v>
      </c>
      <c r="P27" s="8">
        <f t="shared" ref="P27:P41" si="7">N27/O27</f>
        <v>3.6426147222355355E-2</v>
      </c>
      <c r="Q27" s="10">
        <f>ROUND(P27*C$20, 0)</f>
        <v>364</v>
      </c>
      <c r="R27" s="8">
        <f t="shared" ref="R27:R41" si="8">LN(P27)</f>
        <v>-3.3124684319306672</v>
      </c>
      <c r="T27" s="17"/>
    </row>
    <row r="28" spans="1:20" x14ac:dyDescent="0.25">
      <c r="A28" t="s">
        <v>3</v>
      </c>
      <c r="B28" t="s">
        <v>1</v>
      </c>
      <c r="C28">
        <v>540</v>
      </c>
      <c r="D28" s="1">
        <v>1</v>
      </c>
      <c r="E28" s="1"/>
      <c r="F28" s="1"/>
      <c r="G28" s="1"/>
      <c r="H28" s="1"/>
      <c r="I28" s="1"/>
      <c r="J28" s="1">
        <v>1</v>
      </c>
      <c r="K28" s="1"/>
      <c r="L28" s="1"/>
      <c r="M28" s="8">
        <f t="shared" si="5"/>
        <v>0.10683248162396519</v>
      </c>
      <c r="N28" s="8">
        <f t="shared" si="6"/>
        <v>0.89867620515997071</v>
      </c>
      <c r="O28" s="8">
        <f t="shared" ref="O28:O41" si="9">O$26</f>
        <v>19.391858640895375</v>
      </c>
      <c r="P28" s="8">
        <f t="shared" si="7"/>
        <v>4.6342963910883606E-2</v>
      </c>
      <c r="Q28" s="10">
        <f>ROUND(P28*C$20, 0)</f>
        <v>464</v>
      </c>
      <c r="R28" s="8">
        <f t="shared" si="8"/>
        <v>-3.0716858019265123</v>
      </c>
      <c r="T28" s="17"/>
    </row>
    <row r="29" spans="1:20" x14ac:dyDescent="0.25">
      <c r="A29" t="s">
        <v>3</v>
      </c>
      <c r="B29" t="s">
        <v>2</v>
      </c>
      <c r="C29">
        <v>328</v>
      </c>
      <c r="D29" s="1">
        <v>1</v>
      </c>
      <c r="E29" s="1"/>
      <c r="F29" s="1"/>
      <c r="G29" s="1"/>
      <c r="H29" s="1"/>
      <c r="I29" s="1"/>
      <c r="J29" s="1"/>
      <c r="K29" s="1">
        <v>1</v>
      </c>
      <c r="L29" s="1"/>
      <c r="M29" s="8">
        <f t="shared" si="5"/>
        <v>0.60650816184848744</v>
      </c>
      <c r="N29" s="8">
        <f t="shared" si="6"/>
        <v>0.54525147874830981</v>
      </c>
      <c r="O29" s="8">
        <f t="shared" si="9"/>
        <v>19.391858640895375</v>
      </c>
      <c r="P29" s="8">
        <f t="shared" si="7"/>
        <v>2.8117546071547376E-2</v>
      </c>
      <c r="Q29" s="10">
        <f>ROUND(P29*C$20, 0)</f>
        <v>281</v>
      </c>
      <c r="R29" s="8">
        <f t="shared" si="8"/>
        <v>-3.5713614821510342</v>
      </c>
      <c r="T29" s="17"/>
    </row>
    <row r="30" spans="1:20" x14ac:dyDescent="0.25">
      <c r="A30" t="s">
        <v>0</v>
      </c>
      <c r="B30" t="s">
        <v>3</v>
      </c>
      <c r="C30">
        <v>328</v>
      </c>
      <c r="D30" s="1"/>
      <c r="E30" s="1">
        <v>1</v>
      </c>
      <c r="F30" s="1"/>
      <c r="G30" s="1"/>
      <c r="H30" s="1">
        <v>1</v>
      </c>
      <c r="I30" s="1"/>
      <c r="J30" s="1"/>
      <c r="K30" s="1"/>
      <c r="L30" s="1"/>
      <c r="M30" s="8">
        <f t="shared" si="5"/>
        <v>0.59333355686850675</v>
      </c>
      <c r="N30" s="8">
        <f t="shared" si="6"/>
        <v>0.55248247979654708</v>
      </c>
      <c r="O30" s="8">
        <f t="shared" si="9"/>
        <v>19.391858640895375</v>
      </c>
      <c r="P30" s="8">
        <f t="shared" si="7"/>
        <v>2.8490434569867381E-2</v>
      </c>
      <c r="Q30" s="10">
        <f>ROUND(P30*C$20, 0)</f>
        <v>285</v>
      </c>
      <c r="R30" s="8">
        <f t="shared" si="8"/>
        <v>-3.5581868771710536</v>
      </c>
      <c r="T30" s="17"/>
    </row>
    <row r="31" spans="1:20" x14ac:dyDescent="0.25">
      <c r="A31" t="s">
        <v>0</v>
      </c>
      <c r="B31" t="s">
        <v>0</v>
      </c>
      <c r="C31">
        <v>1088</v>
      </c>
      <c r="D31" s="1"/>
      <c r="E31" s="1">
        <v>1</v>
      </c>
      <c r="F31" s="1"/>
      <c r="G31" s="1"/>
      <c r="H31" s="1"/>
      <c r="I31" s="1">
        <v>1</v>
      </c>
      <c r="J31" s="1"/>
      <c r="K31" s="1"/>
      <c r="L31" s="1"/>
      <c r="M31" s="8">
        <f t="shared" si="5"/>
        <v>-0.60619396002768888</v>
      </c>
      <c r="N31" s="8">
        <f t="shared" si="6"/>
        <v>1.8334399566055704</v>
      </c>
      <c r="O31" s="8">
        <f t="shared" si="9"/>
        <v>19.391858640895375</v>
      </c>
      <c r="P31" s="8">
        <f t="shared" si="7"/>
        <v>9.4546891587742904E-2</v>
      </c>
      <c r="Q31" s="10">
        <f>ROUND(P31*C$20, 0)</f>
        <v>946</v>
      </c>
      <c r="R31" s="8">
        <f t="shared" si="8"/>
        <v>-2.3586593602748582</v>
      </c>
      <c r="T31" s="17"/>
    </row>
    <row r="32" spans="1:20" x14ac:dyDescent="0.25">
      <c r="A32" t="s">
        <v>0</v>
      </c>
      <c r="B32" t="s">
        <v>1</v>
      </c>
      <c r="C32">
        <v>1088</v>
      </c>
      <c r="D32" s="1"/>
      <c r="E32" s="1">
        <v>1</v>
      </c>
      <c r="F32" s="1"/>
      <c r="G32" s="1"/>
      <c r="H32" s="1"/>
      <c r="I32" s="1"/>
      <c r="J32" s="1">
        <v>1</v>
      </c>
      <c r="K32" s="1"/>
      <c r="L32" s="1"/>
      <c r="M32" s="8">
        <f t="shared" si="5"/>
        <v>-0.846976590031844</v>
      </c>
      <c r="N32" s="8">
        <f t="shared" si="6"/>
        <v>2.3325838229083478</v>
      </c>
      <c r="O32" s="8">
        <f t="shared" si="9"/>
        <v>19.391858640895375</v>
      </c>
      <c r="P32" s="8">
        <f t="shared" si="7"/>
        <v>0.12028675879418674</v>
      </c>
      <c r="Q32" s="10">
        <f>ROUND(P32*C$20, 0)</f>
        <v>1203</v>
      </c>
      <c r="R32" s="8">
        <f t="shared" si="8"/>
        <v>-2.1178767302707029</v>
      </c>
      <c r="T32" s="17"/>
    </row>
    <row r="33" spans="1:20" x14ac:dyDescent="0.25">
      <c r="A33" t="s">
        <v>0</v>
      </c>
      <c r="B33" t="s">
        <v>2</v>
      </c>
      <c r="C33">
        <v>660</v>
      </c>
      <c r="D33" s="1"/>
      <c r="E33" s="1">
        <v>1</v>
      </c>
      <c r="F33" s="1"/>
      <c r="G33" s="1"/>
      <c r="H33" s="1"/>
      <c r="I33" s="1"/>
      <c r="J33" s="1"/>
      <c r="K33" s="1">
        <v>1</v>
      </c>
      <c r="L33" s="1"/>
      <c r="M33" s="8">
        <f t="shared" si="5"/>
        <v>-0.34730090980732176</v>
      </c>
      <c r="N33" s="8">
        <f t="shared" si="6"/>
        <v>1.4152425216585822</v>
      </c>
      <c r="O33" s="8">
        <f t="shared" si="9"/>
        <v>19.391858640895375</v>
      </c>
      <c r="P33" s="8">
        <f t="shared" si="7"/>
        <v>7.2981272598284394E-2</v>
      </c>
      <c r="Q33" s="10">
        <f>ROUND(P33*C$20, 0)</f>
        <v>730</v>
      </c>
      <c r="R33" s="8">
        <f t="shared" si="8"/>
        <v>-2.6175524104952252</v>
      </c>
      <c r="T33" s="17"/>
    </row>
    <row r="34" spans="1:20" x14ac:dyDescent="0.25">
      <c r="A34" t="s">
        <v>1</v>
      </c>
      <c r="B34" t="s">
        <v>3</v>
      </c>
      <c r="C34">
        <v>164</v>
      </c>
      <c r="D34" s="1"/>
      <c r="E34" s="1"/>
      <c r="F34" s="1">
        <v>1</v>
      </c>
      <c r="G34" s="1"/>
      <c r="H34" s="1">
        <v>1</v>
      </c>
      <c r="I34" s="1"/>
      <c r="J34" s="1"/>
      <c r="K34" s="1"/>
      <c r="L34" s="1"/>
      <c r="M34" s="8">
        <f t="shared" si="5"/>
        <v>0.84663837568786782</v>
      </c>
      <c r="N34" s="8">
        <f t="shared" si="6"/>
        <v>0.42885415808879224</v>
      </c>
      <c r="O34" s="8">
        <f t="shared" si="9"/>
        <v>19.391858640895375</v>
      </c>
      <c r="P34" s="8">
        <f t="shared" si="7"/>
        <v>2.2115165236631019E-2</v>
      </c>
      <c r="Q34" s="10">
        <f>ROUND(P34*C$20, 0)</f>
        <v>221</v>
      </c>
      <c r="R34" s="8">
        <f t="shared" si="8"/>
        <v>-3.8114916959904148</v>
      </c>
      <c r="T34" s="17"/>
    </row>
    <row r="35" spans="1:20" x14ac:dyDescent="0.25">
      <c r="A35" t="s">
        <v>1</v>
      </c>
      <c r="B35" t="s">
        <v>0</v>
      </c>
      <c r="C35">
        <v>544</v>
      </c>
      <c r="D35" s="1"/>
      <c r="E35" s="1"/>
      <c r="F35" s="1">
        <v>1</v>
      </c>
      <c r="G35" s="1"/>
      <c r="H35" s="1"/>
      <c r="I35" s="1">
        <v>1</v>
      </c>
      <c r="J35" s="1"/>
      <c r="K35" s="1"/>
      <c r="L35" s="1"/>
      <c r="M35" s="8">
        <f t="shared" si="5"/>
        <v>-0.35288914120832782</v>
      </c>
      <c r="N35" s="8">
        <f t="shared" si="6"/>
        <v>1.4231733634087045</v>
      </c>
      <c r="O35" s="8">
        <f t="shared" si="9"/>
        <v>19.391858640895375</v>
      </c>
      <c r="P35" s="8">
        <f t="shared" si="7"/>
        <v>7.339025050478569E-2</v>
      </c>
      <c r="Q35" s="10">
        <f>ROUND(P35*C$20, 0)</f>
        <v>734</v>
      </c>
      <c r="R35" s="8">
        <f t="shared" si="8"/>
        <v>-2.611964179094219</v>
      </c>
      <c r="T35" s="17"/>
    </row>
    <row r="36" spans="1:20" x14ac:dyDescent="0.25">
      <c r="A36" t="s">
        <v>1</v>
      </c>
      <c r="B36" t="s">
        <v>1</v>
      </c>
      <c r="C36">
        <v>1088</v>
      </c>
      <c r="D36" s="1"/>
      <c r="E36" s="1"/>
      <c r="F36" s="1">
        <v>1</v>
      </c>
      <c r="G36" s="1"/>
      <c r="H36" s="1"/>
      <c r="I36" s="1"/>
      <c r="J36" s="1">
        <v>1</v>
      </c>
      <c r="K36" s="1"/>
      <c r="L36" s="1"/>
      <c r="M36" s="8">
        <f t="shared" si="5"/>
        <v>-0.59367177121248293</v>
      </c>
      <c r="N36" s="8">
        <f t="shared" si="6"/>
        <v>1.8106244236256555</v>
      </c>
      <c r="O36" s="8">
        <f t="shared" si="9"/>
        <v>19.391858640895375</v>
      </c>
      <c r="P36" s="8">
        <f t="shared" si="7"/>
        <v>9.3370339437563787E-2</v>
      </c>
      <c r="Q36" s="10">
        <f>ROUND(P36*C$20, 0)</f>
        <v>934</v>
      </c>
      <c r="R36" s="8">
        <f t="shared" si="8"/>
        <v>-2.3711815490900641</v>
      </c>
      <c r="T36" s="17"/>
    </row>
    <row r="37" spans="1:20" x14ac:dyDescent="0.25">
      <c r="A37" t="s">
        <v>1</v>
      </c>
      <c r="B37" t="s">
        <v>2</v>
      </c>
      <c r="C37">
        <v>660</v>
      </c>
      <c r="D37" s="1"/>
      <c r="E37" s="1"/>
      <c r="F37" s="1">
        <v>1</v>
      </c>
      <c r="G37" s="1"/>
      <c r="H37" s="1"/>
      <c r="I37" s="1"/>
      <c r="J37" s="1"/>
      <c r="K37" s="1">
        <v>1</v>
      </c>
      <c r="L37" s="1"/>
      <c r="M37" s="8">
        <f t="shared" si="5"/>
        <v>-9.399609098796069E-2</v>
      </c>
      <c r="N37" s="8">
        <f t="shared" si="6"/>
        <v>1.0985554516422942</v>
      </c>
      <c r="O37" s="8">
        <f t="shared" si="9"/>
        <v>19.391858640895375</v>
      </c>
      <c r="P37" s="8">
        <f t="shared" si="7"/>
        <v>5.6650343424304729E-2</v>
      </c>
      <c r="Q37" s="10">
        <f>ROUND(P37*C$20, 0)</f>
        <v>567</v>
      </c>
      <c r="R37" s="8">
        <f t="shared" si="8"/>
        <v>-2.8708572293145864</v>
      </c>
      <c r="T37" s="17"/>
    </row>
    <row r="38" spans="1:20" x14ac:dyDescent="0.25">
      <c r="A38" t="s">
        <v>2</v>
      </c>
      <c r="B38" t="s">
        <v>3</v>
      </c>
      <c r="C38">
        <v>328</v>
      </c>
      <c r="D38" s="1"/>
      <c r="E38" s="1"/>
      <c r="F38" s="1"/>
      <c r="G38" s="1">
        <v>1</v>
      </c>
      <c r="H38" s="1">
        <v>1</v>
      </c>
      <c r="I38" s="1"/>
      <c r="J38" s="1"/>
      <c r="K38" s="1"/>
      <c r="L38" s="1"/>
      <c r="M38" s="8">
        <f t="shared" si="5"/>
        <v>0.593333558808673</v>
      </c>
      <c r="N38" s="8">
        <f t="shared" si="6"/>
        <v>0.55248247872463929</v>
      </c>
      <c r="O38" s="8">
        <f t="shared" si="9"/>
        <v>19.391858640895375</v>
      </c>
      <c r="P38" s="8">
        <f t="shared" si="7"/>
        <v>2.8490434514591205E-2</v>
      </c>
      <c r="Q38" s="10">
        <f>ROUND(P38*C$20, 0)</f>
        <v>285</v>
      </c>
      <c r="R38" s="8">
        <f t="shared" si="8"/>
        <v>-3.5581868791112199</v>
      </c>
      <c r="T38" s="17"/>
    </row>
    <row r="39" spans="1:20" x14ac:dyDescent="0.25">
      <c r="A39" t="s">
        <v>2</v>
      </c>
      <c r="B39" t="s">
        <v>0</v>
      </c>
      <c r="C39">
        <v>1088</v>
      </c>
      <c r="D39" s="1"/>
      <c r="E39" s="1"/>
      <c r="F39" s="1"/>
      <c r="G39" s="1">
        <v>1</v>
      </c>
      <c r="H39" s="1"/>
      <c r="I39" s="1">
        <v>1</v>
      </c>
      <c r="J39" s="1"/>
      <c r="K39" s="1"/>
      <c r="L39" s="1"/>
      <c r="M39" s="8">
        <f t="shared" si="5"/>
        <v>-0.60619395808752274</v>
      </c>
      <c r="N39" s="8">
        <f t="shared" si="6"/>
        <v>1.8334399530483922</v>
      </c>
      <c r="O39" s="8">
        <f t="shared" si="9"/>
        <v>19.391858640895375</v>
      </c>
      <c r="P39" s="8">
        <f t="shared" si="7"/>
        <v>9.4546891404306221E-2</v>
      </c>
      <c r="Q39" s="10">
        <f>ROUND(P39*C$20, 0)</f>
        <v>946</v>
      </c>
      <c r="R39" s="8">
        <f t="shared" si="8"/>
        <v>-2.358659362215024</v>
      </c>
      <c r="T39" s="17"/>
    </row>
    <row r="40" spans="1:20" x14ac:dyDescent="0.25">
      <c r="A40" t="s">
        <v>2</v>
      </c>
      <c r="B40" t="s">
        <v>1</v>
      </c>
      <c r="C40">
        <v>1088</v>
      </c>
      <c r="D40" s="1"/>
      <c r="E40" s="1"/>
      <c r="F40" s="1"/>
      <c r="G40" s="1">
        <v>1</v>
      </c>
      <c r="H40" s="1"/>
      <c r="I40" s="1"/>
      <c r="J40" s="1">
        <v>1</v>
      </c>
      <c r="K40" s="1"/>
      <c r="L40" s="1"/>
      <c r="M40" s="8">
        <f t="shared" si="5"/>
        <v>-0.84697658809167775</v>
      </c>
      <c r="N40" s="8">
        <f t="shared" si="6"/>
        <v>2.3325838183827474</v>
      </c>
      <c r="O40" s="8">
        <f t="shared" si="9"/>
        <v>19.391858640895375</v>
      </c>
      <c r="P40" s="8">
        <f t="shared" si="7"/>
        <v>0.12028675856081043</v>
      </c>
      <c r="Q40" s="10">
        <f>ROUND(P40*C$20, 0)</f>
        <v>1203</v>
      </c>
      <c r="R40" s="8">
        <f t="shared" si="8"/>
        <v>-2.1178767322108691</v>
      </c>
      <c r="T40" s="17"/>
    </row>
    <row r="41" spans="1:20" x14ac:dyDescent="0.25">
      <c r="A41" t="s">
        <v>2</v>
      </c>
      <c r="B41" t="s">
        <v>2</v>
      </c>
      <c r="C41">
        <v>660</v>
      </c>
      <c r="D41" s="1"/>
      <c r="E41" s="1"/>
      <c r="F41" s="1"/>
      <c r="G41" s="1">
        <v>1</v>
      </c>
      <c r="H41" s="1"/>
      <c r="I41" s="1"/>
      <c r="J41" s="1"/>
      <c r="K41" s="1">
        <v>1</v>
      </c>
      <c r="L41" s="1"/>
      <c r="M41" s="8">
        <f t="shared" si="5"/>
        <v>-0.34730090786715562</v>
      </c>
      <c r="N41" s="8">
        <f t="shared" si="6"/>
        <v>1.4152425189127764</v>
      </c>
      <c r="O41" s="8">
        <f t="shared" si="9"/>
        <v>19.391858640895375</v>
      </c>
      <c r="P41" s="8">
        <f t="shared" si="7"/>
        <v>7.2981272456688603E-2</v>
      </c>
      <c r="Q41" s="10">
        <f>ROUND(P41*C$20, 0)</f>
        <v>730</v>
      </c>
      <c r="R41" s="8">
        <f t="shared" si="8"/>
        <v>-2.6175524124353915</v>
      </c>
      <c r="T41" s="17"/>
    </row>
    <row r="42" spans="1:20" x14ac:dyDescent="0.25">
      <c r="B42" t="s">
        <v>18</v>
      </c>
      <c r="C42">
        <f>SUM(C26:C41)</f>
        <v>10003</v>
      </c>
      <c r="D42" s="1"/>
      <c r="E42" s="1"/>
      <c r="F42" s="1"/>
      <c r="G42" s="1"/>
      <c r="H42" s="1"/>
      <c r="I42" s="1"/>
      <c r="J42" s="1"/>
      <c r="K42" s="1"/>
      <c r="L42" s="1"/>
      <c r="S42">
        <f>S4</f>
        <v>-26014.093277780732</v>
      </c>
      <c r="T42" t="s">
        <v>31</v>
      </c>
    </row>
    <row r="43" spans="1:20" x14ac:dyDescent="0.25">
      <c r="D43" s="1"/>
      <c r="E43" s="1"/>
      <c r="F43" s="1"/>
      <c r="G43" s="1"/>
      <c r="H43" s="1"/>
      <c r="I43" s="1"/>
      <c r="J43" s="1"/>
      <c r="K43" s="1"/>
      <c r="L43" s="1"/>
      <c r="S43">
        <f>S42-S26</f>
        <v>126.74853065241041</v>
      </c>
      <c r="T43" t="s">
        <v>32</v>
      </c>
    </row>
    <row r="44" spans="1:20" x14ac:dyDescent="0.25">
      <c r="D44" s="1"/>
      <c r="E44" s="1"/>
      <c r="F44" s="1"/>
      <c r="G44" s="1"/>
      <c r="H44" s="1"/>
      <c r="I44" s="1"/>
      <c r="J44" s="1"/>
      <c r="K44" s="1"/>
      <c r="L44" s="1"/>
      <c r="S44">
        <f>CHIDIST(2*S43,1)</f>
        <v>4.4881721663040385E-57</v>
      </c>
      <c r="T44" t="s">
        <v>8</v>
      </c>
    </row>
    <row r="45" spans="1:20" x14ac:dyDescent="0.25">
      <c r="D45" s="5"/>
      <c r="E45" s="5"/>
      <c r="F45" s="5"/>
      <c r="G45" s="5"/>
      <c r="H45" s="5"/>
      <c r="I45" s="5"/>
      <c r="J45" s="5"/>
      <c r="K45" s="5"/>
      <c r="L45" s="5"/>
    </row>
    <row r="46" spans="1:20" x14ac:dyDescent="0.25">
      <c r="C46" s="11"/>
      <c r="D46" s="15"/>
      <c r="E46" s="15"/>
      <c r="F46" s="15"/>
      <c r="G46" s="15"/>
      <c r="H46" s="15"/>
      <c r="I46" s="15"/>
      <c r="J46" s="15"/>
      <c r="K46" s="15"/>
      <c r="L46" s="15"/>
    </row>
    <row r="47" spans="1:20" x14ac:dyDescent="0.25">
      <c r="D47" s="1"/>
      <c r="E47" s="1"/>
      <c r="F47" s="1"/>
      <c r="G47" s="1"/>
      <c r="H47" s="1"/>
      <c r="I47" s="1"/>
      <c r="J47" s="1"/>
      <c r="K47" s="1"/>
      <c r="L47" s="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workbookViewId="0">
      <selection activeCell="A27" sqref="A27"/>
    </sheetView>
  </sheetViews>
  <sheetFormatPr defaultRowHeight="15" x14ac:dyDescent="0.25"/>
  <cols>
    <col min="1" max="1" width="12" bestFit="1" customWidth="1"/>
    <col min="4" max="4" width="11.7109375" bestFit="1" customWidth="1"/>
    <col min="5" max="5" width="11.28515625" bestFit="1" customWidth="1"/>
    <col min="11" max="11" width="12" bestFit="1" customWidth="1"/>
    <col min="13" max="13" width="10.5703125" customWidth="1"/>
    <col min="14" max="14" width="10.85546875" customWidth="1"/>
  </cols>
  <sheetData>
    <row r="1" spans="1:14" ht="18.75" x14ac:dyDescent="0.3">
      <c r="A1" s="18" t="s">
        <v>39</v>
      </c>
    </row>
    <row r="2" spans="1:14" x14ac:dyDescent="0.25">
      <c r="D2" t="s">
        <v>29</v>
      </c>
      <c r="E2" t="s">
        <v>28</v>
      </c>
      <c r="F2" t="s">
        <v>16</v>
      </c>
    </row>
    <row r="3" spans="1:14" x14ac:dyDescent="0.25">
      <c r="D3" s="5">
        <v>0.28997303434297345</v>
      </c>
      <c r="E3" s="5">
        <v>0.21063661737752354</v>
      </c>
      <c r="F3" s="5">
        <v>0.69368407549988453</v>
      </c>
      <c r="G3" s="6" t="s">
        <v>5</v>
      </c>
      <c r="H3" s="6" t="s">
        <v>6</v>
      </c>
      <c r="I3" s="6" t="s">
        <v>7</v>
      </c>
      <c r="J3" s="6" t="s">
        <v>8</v>
      </c>
      <c r="K3" s="6" t="s">
        <v>9</v>
      </c>
      <c r="L3" s="6" t="s">
        <v>10</v>
      </c>
      <c r="M3" s="6" t="s">
        <v>30</v>
      </c>
      <c r="N3" s="16"/>
    </row>
    <row r="4" spans="1:14" x14ac:dyDescent="0.25">
      <c r="A4" t="s">
        <v>12</v>
      </c>
      <c r="B4" t="s">
        <v>13</v>
      </c>
      <c r="C4">
        <f>AnalyzeWithReducedSchema!C24</f>
        <v>1059</v>
      </c>
      <c r="D4" s="1">
        <v>1</v>
      </c>
      <c r="E4" s="1">
        <v>1</v>
      </c>
      <c r="F4" s="1">
        <v>1</v>
      </c>
      <c r="G4" s="6">
        <f>SUMPRODUCT(D$3:F$3,D4:F4)</f>
        <v>1.1942937272203815</v>
      </c>
      <c r="H4" s="6">
        <f>EXP(-G4)</f>
        <v>0.3029178212606225</v>
      </c>
      <c r="I4" s="6">
        <f>SUM(H4:H7)</f>
        <v>2.8612699447058469</v>
      </c>
      <c r="J4" s="6">
        <f>H4/I4</f>
        <v>0.10586831271236939</v>
      </c>
      <c r="K4" s="6">
        <f>LN(J4)</f>
        <v>-2.2455592901074968</v>
      </c>
      <c r="L4" s="7">
        <f>SUMPRODUCT(C4:C7,K4:K7)</f>
        <v>-13135.658840940563</v>
      </c>
      <c r="M4" s="10">
        <f>J4*SUM(C$4:C$7)</f>
        <v>1059.0007320618311</v>
      </c>
      <c r="N4" s="12"/>
    </row>
    <row r="5" spans="1:14" x14ac:dyDescent="0.25">
      <c r="A5" t="s">
        <v>12</v>
      </c>
      <c r="B5" t="s">
        <v>14</v>
      </c>
      <c r="C5">
        <f>AnalyzeWithReducedSchema!C25</f>
        <v>2616</v>
      </c>
      <c r="D5" s="1">
        <v>1</v>
      </c>
      <c r="E5" s="1"/>
      <c r="F5" s="1"/>
      <c r="G5" s="6">
        <f>SUMPRODUCT(D$3:F$3,D5:F5)</f>
        <v>0.28997303434297345</v>
      </c>
      <c r="H5" s="6">
        <f>EXP(-G5)</f>
        <v>0.74828374526934516</v>
      </c>
      <c r="I5" s="6">
        <f>I4</f>
        <v>2.8612699447058469</v>
      </c>
      <c r="J5" s="6">
        <f t="shared" ref="J5:J7" si="0">H5/I5</f>
        <v>0.26152154802935679</v>
      </c>
      <c r="K5" s="6">
        <f>LN(J5)</f>
        <v>-1.3412385972300884</v>
      </c>
      <c r="L5" s="6"/>
      <c r="M5" s="10">
        <f>J5*SUM(C$4:C$7)</f>
        <v>2616.0000449376557</v>
      </c>
      <c r="N5" s="12"/>
    </row>
    <row r="6" spans="1:14" x14ac:dyDescent="0.25">
      <c r="A6" t="s">
        <v>15</v>
      </c>
      <c r="B6" t="s">
        <v>13</v>
      </c>
      <c r="C6">
        <f>AnalyzeWithReducedSchema!C26</f>
        <v>2832</v>
      </c>
      <c r="D6" s="1"/>
      <c r="E6" s="1">
        <v>1</v>
      </c>
      <c r="F6" s="1"/>
      <c r="G6" s="6">
        <f>SUMPRODUCT(D$3:F$3,D6:F6)</f>
        <v>0.21063661737752354</v>
      </c>
      <c r="H6" s="6">
        <f>EXP(-G6)</f>
        <v>0.81006837817587951</v>
      </c>
      <c r="I6" s="6">
        <f>I5</f>
        <v>2.8612699447058469</v>
      </c>
      <c r="J6" s="6">
        <f t="shared" si="0"/>
        <v>0.2831149782545801</v>
      </c>
      <c r="K6" s="6">
        <f>LN(J6)</f>
        <v>-1.2619021802646386</v>
      </c>
      <c r="L6" s="6"/>
      <c r="M6" s="10">
        <f>J6*SUM(C$4:C$7)</f>
        <v>2831.9991274805648</v>
      </c>
      <c r="N6" s="12"/>
    </row>
    <row r="7" spans="1:14" x14ac:dyDescent="0.25">
      <c r="A7" t="s">
        <v>15</v>
      </c>
      <c r="B7" t="s">
        <v>14</v>
      </c>
      <c r="C7">
        <f>AnalyzeWithReducedSchema!C27</f>
        <v>3496</v>
      </c>
      <c r="D7" s="1"/>
      <c r="E7" s="1"/>
      <c r="F7" s="1"/>
      <c r="G7" s="6">
        <f>SUMPRODUCT(D$3:F$3,D7:F7)</f>
        <v>0</v>
      </c>
      <c r="H7" s="6">
        <f>EXP(-G7)</f>
        <v>1</v>
      </c>
      <c r="I7" s="6">
        <f>I6</f>
        <v>2.8612699447058469</v>
      </c>
      <c r="J7" s="6">
        <f t="shared" si="0"/>
        <v>0.34949516100369377</v>
      </c>
      <c r="K7" s="6">
        <f>LN(J7)</f>
        <v>-1.0512655628871153</v>
      </c>
      <c r="L7" s="6"/>
      <c r="M7" s="10">
        <f>J7*SUM(C$4:C$7)</f>
        <v>3496.0000955199489</v>
      </c>
      <c r="N7" s="12"/>
    </row>
    <row r="8" spans="1:14" x14ac:dyDescent="0.25">
      <c r="M8" s="10"/>
    </row>
    <row r="9" spans="1:14" x14ac:dyDescent="0.25">
      <c r="M9" s="10"/>
    </row>
    <row r="10" spans="1:14" ht="18.75" x14ac:dyDescent="0.3">
      <c r="A10" s="18" t="s">
        <v>40</v>
      </c>
      <c r="M10" s="10"/>
    </row>
    <row r="11" spans="1:14" x14ac:dyDescent="0.25">
      <c r="D11" t="s">
        <v>29</v>
      </c>
      <c r="E11" t="s">
        <v>28</v>
      </c>
      <c r="M11" s="10"/>
    </row>
    <row r="12" spans="1:14" x14ac:dyDescent="0.25">
      <c r="D12" s="5">
        <v>0.54343042248336504</v>
      </c>
      <c r="E12" s="5">
        <v>0.45158829645621135</v>
      </c>
      <c r="G12" s="6" t="s">
        <v>5</v>
      </c>
      <c r="H12" s="6" t="s">
        <v>6</v>
      </c>
      <c r="I12" s="6" t="s">
        <v>7</v>
      </c>
      <c r="J12" s="6" t="s">
        <v>8</v>
      </c>
      <c r="K12" s="6" t="s">
        <v>9</v>
      </c>
      <c r="L12" s="6" t="s">
        <v>10</v>
      </c>
      <c r="M12" s="23" t="s">
        <v>30</v>
      </c>
      <c r="N12" s="16"/>
    </row>
    <row r="13" spans="1:14" x14ac:dyDescent="0.25">
      <c r="A13" t="s">
        <v>12</v>
      </c>
      <c r="B13" t="s">
        <v>13</v>
      </c>
      <c r="C13">
        <f>C4</f>
        <v>1059</v>
      </c>
      <c r="D13" s="1">
        <v>1</v>
      </c>
      <c r="E13" s="1">
        <v>1</v>
      </c>
      <c r="G13" s="6">
        <f>SUMPRODUCT(D$12:E$12,D13:E13)</f>
        <v>0.99501871893957639</v>
      </c>
      <c r="H13" s="6">
        <f>EXP(-G13)</f>
        <v>0.3697165237780155</v>
      </c>
      <c r="I13" s="6">
        <f>SUM(H13:H16)</f>
        <v>2.5870853412897037</v>
      </c>
      <c r="J13" s="6">
        <f>H13/I13</f>
        <v>0.1429085147974693</v>
      </c>
      <c r="K13" s="6">
        <f>LN(J13)</f>
        <v>-1.9455506101148998</v>
      </c>
      <c r="L13" s="7">
        <f>SUMPRODUCT(C13:C16,K13:K16)</f>
        <v>-13262.407371564246</v>
      </c>
      <c r="M13" s="10">
        <f>J13*SUM(C$13:C$16)</f>
        <v>1429.5138735190853</v>
      </c>
      <c r="N13" s="12"/>
    </row>
    <row r="14" spans="1:14" x14ac:dyDescent="0.25">
      <c r="A14" t="s">
        <v>12</v>
      </c>
      <c r="B14" t="s">
        <v>14</v>
      </c>
      <c r="C14">
        <f>C5</f>
        <v>2616</v>
      </c>
      <c r="D14" s="1">
        <v>1</v>
      </c>
      <c r="E14" s="1"/>
      <c r="G14" s="6">
        <f>SUMPRODUCT(D$12:E$12,D14:E14)</f>
        <v>0.54343042248336504</v>
      </c>
      <c r="H14" s="6">
        <f>EXP(-G14)</f>
        <v>0.58075260458146383</v>
      </c>
      <c r="I14" s="6">
        <f>I13</f>
        <v>2.5870853412897037</v>
      </c>
      <c r="J14" s="6">
        <f t="shared" ref="J14:J16" si="1">H14/I14</f>
        <v>0.22448142522115228</v>
      </c>
      <c r="K14" s="6">
        <f>LN(J14)</f>
        <v>-1.4939623136586886</v>
      </c>
      <c r="L14" s="6"/>
      <c r="M14" s="10">
        <f>J14*SUM(C$13:C$16)</f>
        <v>2245.487696487186</v>
      </c>
      <c r="N14" s="12"/>
    </row>
    <row r="15" spans="1:14" x14ac:dyDescent="0.25">
      <c r="A15" t="s">
        <v>15</v>
      </c>
      <c r="B15" t="s">
        <v>13</v>
      </c>
      <c r="C15">
        <f>C6</f>
        <v>2832</v>
      </c>
      <c r="D15" s="1"/>
      <c r="E15" s="1">
        <v>1</v>
      </c>
      <c r="G15" s="6">
        <f>SUMPRODUCT(D$12:E$12,D15:E15)</f>
        <v>0.45158829645621135</v>
      </c>
      <c r="H15" s="6">
        <f>EXP(-G15)</f>
        <v>0.6366162129302243</v>
      </c>
      <c r="I15" s="6">
        <f>I14</f>
        <v>2.5870853412897037</v>
      </c>
      <c r="J15" s="6">
        <f t="shared" si="1"/>
        <v>0.24607468596797849</v>
      </c>
      <c r="K15" s="6">
        <f>LN(J15)</f>
        <v>-1.402120187631535</v>
      </c>
      <c r="L15" s="6"/>
      <c r="M15" s="10">
        <f>J15*SUM(C$13:C$16)</f>
        <v>2461.4850837376889</v>
      </c>
      <c r="N15" s="12"/>
    </row>
    <row r="16" spans="1:14" x14ac:dyDescent="0.25">
      <c r="A16" t="s">
        <v>15</v>
      </c>
      <c r="B16" t="s">
        <v>14</v>
      </c>
      <c r="C16">
        <f>C7</f>
        <v>3496</v>
      </c>
      <c r="D16" s="1"/>
      <c r="E16" s="1"/>
      <c r="G16" s="6">
        <f>SUMPRODUCT(D$12:E$12,D16:E16)</f>
        <v>0</v>
      </c>
      <c r="H16" s="6">
        <f>EXP(-G16)</f>
        <v>1</v>
      </c>
      <c r="I16" s="6">
        <f>I15</f>
        <v>2.5870853412897037</v>
      </c>
      <c r="J16" s="6">
        <f t="shared" si="1"/>
        <v>0.38653537401339993</v>
      </c>
      <c r="K16" s="6">
        <f>LN(J16)</f>
        <v>-0.95053189117532355</v>
      </c>
      <c r="L16" s="6"/>
      <c r="M16" s="10">
        <f>J16*SUM(C$13:C$16)</f>
        <v>3866.5133462560398</v>
      </c>
      <c r="N16" s="12"/>
    </row>
    <row r="20" spans="1:7" ht="18.75" x14ac:dyDescent="0.3">
      <c r="A20" s="18" t="s">
        <v>41</v>
      </c>
    </row>
    <row r="22" spans="1:7" x14ac:dyDescent="0.25">
      <c r="A22" s="4" t="s">
        <v>42</v>
      </c>
      <c r="F22" s="4" t="s">
        <v>43</v>
      </c>
    </row>
    <row r="23" spans="1:7" x14ac:dyDescent="0.25">
      <c r="A23">
        <f>LikelihoodRatioTestFullSchema!S4</f>
        <v>-26014.093277780732</v>
      </c>
      <c r="B23" t="s">
        <v>44</v>
      </c>
      <c r="F23">
        <f>L4</f>
        <v>-13135.658840940563</v>
      </c>
      <c r="G23" t="s">
        <v>44</v>
      </c>
    </row>
    <row r="24" spans="1:7" x14ac:dyDescent="0.25">
      <c r="A24">
        <f>LikelihoodRatioTestFullSchema!S26</f>
        <v>-26140.841808433142</v>
      </c>
      <c r="B24" t="s">
        <v>45</v>
      </c>
      <c r="F24">
        <f>L13</f>
        <v>-13262.407371564246</v>
      </c>
      <c r="G24" t="s">
        <v>45</v>
      </c>
    </row>
    <row r="25" spans="1:7" x14ac:dyDescent="0.25">
      <c r="A25" s="21">
        <f>A23-A24</f>
        <v>126.74853065241041</v>
      </c>
      <c r="B25" t="s">
        <v>32</v>
      </c>
      <c r="F25" s="21">
        <f>F23-F24</f>
        <v>126.74853062368311</v>
      </c>
      <c r="G25" t="s">
        <v>32</v>
      </c>
    </row>
    <row r="26" spans="1:7" x14ac:dyDescent="0.25">
      <c r="A26" s="22">
        <f>CHIDIST(2*A25, 1)</f>
        <v>4.4881721663040385E-57</v>
      </c>
      <c r="B26" t="s">
        <v>8</v>
      </c>
      <c r="F26" s="4">
        <f>CHIDIST(2*F25, 1)</f>
        <v>4.4881722957417253E-57</v>
      </c>
      <c r="G26" t="s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ConcoctTheFrequencies</vt:lpstr>
      <vt:lpstr>AnalyzeInFull</vt:lpstr>
      <vt:lpstr>AnalyzeWithReducedSchema</vt:lpstr>
      <vt:lpstr>LikelihoodRatioTestFullSchema</vt:lpstr>
      <vt:lpstr>LRTReducedSchema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2019-01-09T01:08:38Z</dcterms:modified>
</cp:coreProperties>
</file>