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ore-cantwell\Dropbox\MaxEntBook\Text\SpreadsheetsAndSoftware\SpreadsheetsUsedInTheText\"/>
    </mc:Choice>
  </mc:AlternateContent>
  <xr:revisionPtr revIDLastSave="0" documentId="13_ncr:1_{51DBD4E3-A061-4921-8A56-2B821991190D}" xr6:coauthVersionLast="47" xr6:coauthVersionMax="47" xr10:uidLastSave="{00000000-0000-0000-0000-000000000000}"/>
  <bookViews>
    <workbookView xWindow="2040" yWindow="-15240" windowWidth="21600" windowHeight="13560" activeTab="2" xr2:uid="{5C162163-1ECB-4DBE-91FA-478F7FF467EE}"/>
  </bookViews>
  <sheets>
    <sheet name="K5" sheetId="1" r:id="rId1"/>
    <sheet name="K5_noIndexation" sheetId="6" r:id="rId2"/>
    <sheet name="forScatterplots" sheetId="2" r:id="rId3"/>
  </sheets>
  <definedNames>
    <definedName name="solver_adj" localSheetId="0" hidden="1">'K5'!$E$2:$K$2</definedName>
    <definedName name="solver_adj" localSheetId="1" hidden="1">K5_noIndexation!$E$2:$H$2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0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opt" localSheetId="0" hidden="1">'K5'!$Q$2</definedName>
    <definedName name="solver_opt" localSheetId="1" hidden="1">K5_noIndexation!$N$2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2" l="1"/>
  <c r="D4" i="2"/>
  <c r="D5" i="2"/>
  <c r="D9" i="2"/>
  <c r="D10" i="2"/>
  <c r="D11" i="2"/>
  <c r="D6" i="2"/>
  <c r="D7" i="2"/>
  <c r="D8" i="2"/>
  <c r="D12" i="2"/>
  <c r="D13" i="2"/>
  <c r="D14" i="2"/>
  <c r="E6" i="2"/>
  <c r="E7" i="2"/>
  <c r="E8" i="2"/>
  <c r="E12" i="2"/>
  <c r="E13" i="2"/>
  <c r="E14" i="2"/>
  <c r="E3" i="2"/>
  <c r="E4" i="2"/>
  <c r="E5" i="2"/>
  <c r="E9" i="2"/>
  <c r="E10" i="2"/>
  <c r="E11" i="2"/>
  <c r="I4" i="6"/>
  <c r="J4" i="6" s="1"/>
  <c r="I5" i="6"/>
  <c r="J5" i="6" s="1"/>
  <c r="I6" i="6"/>
  <c r="J6" i="6" s="1"/>
  <c r="I7" i="6"/>
  <c r="J7" i="6" s="1"/>
  <c r="I8" i="6"/>
  <c r="J8" i="6" s="1"/>
  <c r="I15" i="6"/>
  <c r="J15" i="6" s="1"/>
  <c r="I16" i="6"/>
  <c r="J16" i="6" s="1"/>
  <c r="I17" i="6"/>
  <c r="J17" i="6" s="1"/>
  <c r="I18" i="6"/>
  <c r="J18" i="6" s="1"/>
  <c r="I19" i="6"/>
  <c r="J19" i="6" s="1"/>
  <c r="I20" i="6"/>
  <c r="J20" i="6" s="1"/>
  <c r="I9" i="6"/>
  <c r="J9" i="6" s="1"/>
  <c r="I10" i="6"/>
  <c r="J10" i="6" s="1"/>
  <c r="I11" i="6"/>
  <c r="J11" i="6" s="1"/>
  <c r="I12" i="6"/>
  <c r="J12" i="6" s="1"/>
  <c r="I13" i="6"/>
  <c r="J13" i="6" s="1"/>
  <c r="I14" i="6"/>
  <c r="J14" i="6" s="1"/>
  <c r="I21" i="6"/>
  <c r="J21" i="6" s="1"/>
  <c r="I22" i="6"/>
  <c r="J22" i="6" s="1"/>
  <c r="I23" i="6"/>
  <c r="J23" i="6" s="1"/>
  <c r="I24" i="6"/>
  <c r="J24" i="6" s="1"/>
  <c r="I25" i="6"/>
  <c r="J25" i="6" s="1"/>
  <c r="I26" i="6"/>
  <c r="J26" i="6" s="1"/>
  <c r="I3" i="6"/>
  <c r="J3" i="6" s="1"/>
  <c r="L4" i="1"/>
  <c r="M4" i="1" s="1"/>
  <c r="L5" i="1"/>
  <c r="M5" i="1" s="1"/>
  <c r="L6" i="1"/>
  <c r="M6" i="1" s="1"/>
  <c r="L7" i="1"/>
  <c r="M7" i="1" s="1"/>
  <c r="L8" i="1"/>
  <c r="M8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21" i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3" i="1"/>
  <c r="K12" i="6" l="1"/>
  <c r="L12" i="6" s="1"/>
  <c r="K7" i="6"/>
  <c r="L7" i="6" s="1"/>
  <c r="M7" i="6" s="1"/>
  <c r="K8" i="6"/>
  <c r="L8" i="6" s="1"/>
  <c r="K13" i="6"/>
  <c r="L13" i="6" s="1"/>
  <c r="M13" i="6" s="1"/>
  <c r="K14" i="6"/>
  <c r="L14" i="6" s="1"/>
  <c r="K21" i="6"/>
  <c r="L21" i="6" s="1"/>
  <c r="M21" i="6" s="1"/>
  <c r="K22" i="6"/>
  <c r="L22" i="6" s="1"/>
  <c r="K3" i="6"/>
  <c r="L3" i="6" s="1"/>
  <c r="M3" i="6" s="1"/>
  <c r="K4" i="6"/>
  <c r="L4" i="6" s="1"/>
  <c r="K10" i="6"/>
  <c r="L10" i="6" s="1"/>
  <c r="K9" i="6"/>
  <c r="L9" i="6" s="1"/>
  <c r="M9" i="6" s="1"/>
  <c r="K25" i="6"/>
  <c r="L25" i="6" s="1"/>
  <c r="M25" i="6" s="1"/>
  <c r="K26" i="6"/>
  <c r="L26" i="6" s="1"/>
  <c r="K15" i="6"/>
  <c r="L15" i="6" s="1"/>
  <c r="M15" i="6" s="1"/>
  <c r="K16" i="6"/>
  <c r="L16" i="6" s="1"/>
  <c r="K18" i="6"/>
  <c r="L18" i="6" s="1"/>
  <c r="K17" i="6"/>
  <c r="L17" i="6" s="1"/>
  <c r="M17" i="6" s="1"/>
  <c r="K24" i="6"/>
  <c r="L24" i="6" s="1"/>
  <c r="K23" i="6"/>
  <c r="L23" i="6" s="1"/>
  <c r="M23" i="6" s="1"/>
  <c r="K19" i="6"/>
  <c r="L19" i="6" s="1"/>
  <c r="M19" i="6" s="1"/>
  <c r="K20" i="6"/>
  <c r="L20" i="6" s="1"/>
  <c r="K5" i="6"/>
  <c r="L5" i="6" s="1"/>
  <c r="M5" i="6" s="1"/>
  <c r="K11" i="6"/>
  <c r="L11" i="6" s="1"/>
  <c r="M11" i="6" s="1"/>
  <c r="K6" i="6"/>
  <c r="L6" i="6" s="1"/>
  <c r="M12" i="6" l="1"/>
  <c r="G7" i="2"/>
  <c r="I7" i="2" s="1"/>
  <c r="M10" i="6"/>
  <c r="G6" i="2"/>
  <c r="I6" i="2" s="1"/>
  <c r="M22" i="6"/>
  <c r="G12" i="2"/>
  <c r="I12" i="2" s="1"/>
  <c r="M26" i="6"/>
  <c r="G14" i="2"/>
  <c r="I14" i="2" s="1"/>
  <c r="M6" i="6"/>
  <c r="G4" i="2"/>
  <c r="I4" i="2" s="1"/>
  <c r="M20" i="6"/>
  <c r="G11" i="2"/>
  <c r="I11" i="2" s="1"/>
  <c r="M4" i="6"/>
  <c r="G3" i="2"/>
  <c r="I3" i="2" s="1"/>
  <c r="M24" i="6"/>
  <c r="G13" i="2"/>
  <c r="I13" i="2" s="1"/>
  <c r="M14" i="6"/>
  <c r="G8" i="2"/>
  <c r="I8" i="2" s="1"/>
  <c r="M18" i="6"/>
  <c r="G10" i="2"/>
  <c r="I10" i="2" s="1"/>
  <c r="M16" i="6"/>
  <c r="G9" i="2"/>
  <c r="I9" i="2" s="1"/>
  <c r="M8" i="6"/>
  <c r="G5" i="2"/>
  <c r="I5" i="2" s="1"/>
  <c r="M3" i="1"/>
  <c r="N2" i="6" l="1"/>
  <c r="N19" i="1"/>
  <c r="O19" i="1" s="1"/>
  <c r="N20" i="1"/>
  <c r="O20" i="1" s="1"/>
  <c r="F11" i="2" s="1"/>
  <c r="H11" i="2" s="1"/>
  <c r="N11" i="1"/>
  <c r="O11" i="1" s="1"/>
  <c r="N12" i="1"/>
  <c r="O12" i="1" s="1"/>
  <c r="F7" i="2" s="1"/>
  <c r="H7" i="2" s="1"/>
  <c r="N18" i="1"/>
  <c r="O18" i="1" s="1"/>
  <c r="F10" i="2" s="1"/>
  <c r="H10" i="2" s="1"/>
  <c r="N17" i="1"/>
  <c r="O17" i="1" s="1"/>
  <c r="N15" i="1"/>
  <c r="O15" i="1" s="1"/>
  <c r="N16" i="1"/>
  <c r="O16" i="1" s="1"/>
  <c r="F9" i="2" s="1"/>
  <c r="H9" i="2" s="1"/>
  <c r="N21" i="1"/>
  <c r="O21" i="1" s="1"/>
  <c r="N22" i="1"/>
  <c r="O22" i="1" s="1"/>
  <c r="F12" i="2" s="1"/>
  <c r="H12" i="2" s="1"/>
  <c r="N9" i="1"/>
  <c r="O9" i="1" s="1"/>
  <c r="N10" i="1"/>
  <c r="O10" i="1" s="1"/>
  <c r="F6" i="2" s="1"/>
  <c r="H6" i="2" s="1"/>
  <c r="N5" i="1"/>
  <c r="O5" i="1" s="1"/>
  <c r="N6" i="1"/>
  <c r="O6" i="1" s="1"/>
  <c r="F4" i="2" s="1"/>
  <c r="H4" i="2" s="1"/>
  <c r="N4" i="1"/>
  <c r="O4" i="1" s="1"/>
  <c r="F3" i="2" s="1"/>
  <c r="H3" i="2" s="1"/>
  <c r="N3" i="1"/>
  <c r="O3" i="1" s="1"/>
  <c r="N8" i="1"/>
  <c r="O8" i="1" s="1"/>
  <c r="F5" i="2" s="1"/>
  <c r="H5" i="2" s="1"/>
  <c r="N23" i="1"/>
  <c r="O23" i="1" s="1"/>
  <c r="N24" i="1"/>
  <c r="O24" i="1" s="1"/>
  <c r="F13" i="2" s="1"/>
  <c r="H13" i="2" s="1"/>
  <c r="N26" i="1"/>
  <c r="O26" i="1" s="1"/>
  <c r="F14" i="2" s="1"/>
  <c r="H14" i="2" s="1"/>
  <c r="N7" i="1"/>
  <c r="O7" i="1" s="1"/>
  <c r="N25" i="1"/>
  <c r="O25" i="1" s="1"/>
  <c r="N14" i="1"/>
  <c r="O14" i="1" s="1"/>
  <c r="F8" i="2" s="1"/>
  <c r="H8" i="2" s="1"/>
  <c r="N13" i="1"/>
  <c r="O13" i="1" s="1"/>
  <c r="P17" i="1" l="1"/>
  <c r="P9" i="1"/>
  <c r="P23" i="1"/>
  <c r="P14" i="1"/>
  <c r="P18" i="1"/>
  <c r="P3" i="1"/>
  <c r="P22" i="1"/>
  <c r="P4" i="1"/>
  <c r="P11" i="1"/>
  <c r="P6" i="1"/>
  <c r="P16" i="1"/>
  <c r="P20" i="1"/>
  <c r="P13" i="1"/>
  <c r="P10" i="1"/>
  <c r="P8" i="1"/>
  <c r="P25" i="1"/>
  <c r="P12" i="1"/>
  <c r="P7" i="1"/>
  <c r="P21" i="1"/>
  <c r="P26" i="1"/>
  <c r="P24" i="1"/>
  <c r="P5" i="1"/>
  <c r="P15" i="1"/>
  <c r="P19" i="1"/>
  <c r="Q2" i="1" l="1"/>
</calcChain>
</file>

<file path=xl/sharedStrings.xml><?xml version="1.0" encoding="utf-8"?>
<sst xmlns="http://schemas.openxmlformats.org/spreadsheetml/2006/main" count="222" uniqueCount="33">
  <si>
    <t>Context</t>
  </si>
  <si>
    <t>*p</t>
  </si>
  <si>
    <t>ID(son)pi</t>
  </si>
  <si>
    <t>ID(son)pol-</t>
  </si>
  <si>
    <t>ID(son)pol</t>
  </si>
  <si>
    <t>Harmony</t>
  </si>
  <si>
    <t>eH</t>
  </si>
  <si>
    <t>Z</t>
  </si>
  <si>
    <t>p</t>
  </si>
  <si>
    <t>pai</t>
  </si>
  <si>
    <t>elsewhere</t>
  </si>
  <si>
    <t>w</t>
  </si>
  <si>
    <t>pi</t>
  </si>
  <si>
    <t>pol hyphen</t>
  </si>
  <si>
    <t>pol plain</t>
  </si>
  <si>
    <t>ID(son)</t>
  </si>
  <si>
    <t>obs</t>
  </si>
  <si>
    <t>output</t>
  </si>
  <si>
    <t>after nasal</t>
  </si>
  <si>
    <t>Function word</t>
  </si>
  <si>
    <t>after vowel</t>
  </si>
  <si>
    <t>ID(son)pai</t>
  </si>
  <si>
    <t>count</t>
  </si>
  <si>
    <t>Agree(cont)</t>
  </si>
  <si>
    <t>PostVocLenite</t>
  </si>
  <si>
    <t>ln p</t>
  </si>
  <si>
    <t>Log likelihood</t>
  </si>
  <si>
    <t>pred_indexation</t>
  </si>
  <si>
    <t>pred_noIndexation</t>
  </si>
  <si>
    <t>predicted prob. of lenition</t>
  </si>
  <si>
    <t>predicted count of lenition</t>
  </si>
  <si>
    <t>pred_count_indexation</t>
  </si>
  <si>
    <t>pred_count_noIndexation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</si>
</sst>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66FF"/>
      <name val="Calibri"/>
      <family val="2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2" fontId="6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/>
    </xf>
    <xf numFmtId="0" fontId="0" fillId="0" borderId="0" xfId="0" applyFill="1"/>
    <xf numFmtId="0" fontId="3" fillId="0" borderId="1" xfId="0" applyFont="1" applyBorder="1"/>
    <xf numFmtId="0" fontId="5" fillId="0" borderId="0" xfId="0" applyFont="1"/>
    <xf numFmtId="0" fontId="5" fillId="5" borderId="0" xfId="0" applyFont="1" applyFill="1" applyAlignment="1">
      <alignment horizontal="center"/>
    </xf>
    <xf numFmtId="0" fontId="5" fillId="6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74FD0-D147-4B1B-8817-C87C8FC11D99}">
  <dimension ref="A1:Q27"/>
  <sheetViews>
    <sheetView zoomScaleNormal="100" workbookViewId="0">
      <selection activeCell="A14" sqref="A9:XFD14"/>
    </sheetView>
  </sheetViews>
  <sheetFormatPr defaultColWidth="9" defaultRowHeight="14.4" x14ac:dyDescent="0.3"/>
  <cols>
    <col min="1" max="1" width="14.88671875" style="1" customWidth="1"/>
    <col min="2" max="2" width="12.21875" style="1" customWidth="1"/>
    <col min="3" max="3" width="7.88671875" style="3" customWidth="1"/>
    <col min="4" max="4" width="7.6640625" style="13" customWidth="1"/>
    <col min="5" max="5" width="12.21875" style="3" customWidth="1"/>
    <col min="6" max="6" width="14" style="3" customWidth="1"/>
    <col min="7" max="7" width="14.6640625" style="3" customWidth="1"/>
    <col min="8" max="10" width="11.6640625" style="3" bestFit="1" customWidth="1"/>
    <col min="11" max="11" width="14.88671875" style="3" customWidth="1"/>
    <col min="12" max="12" width="11.6640625" style="3" bestFit="1" customWidth="1"/>
    <col min="13" max="16" width="9" style="1"/>
    <col min="17" max="17" width="14.6640625" style="1" customWidth="1"/>
    <col min="18" max="18" width="11.5546875" style="1" customWidth="1"/>
    <col min="19" max="16384" width="9" style="1"/>
  </cols>
  <sheetData>
    <row r="1" spans="1:17" x14ac:dyDescent="0.3">
      <c r="A1" s="1" t="s">
        <v>19</v>
      </c>
      <c r="B1" s="1" t="s">
        <v>0</v>
      </c>
      <c r="C1" s="2" t="s">
        <v>17</v>
      </c>
      <c r="D1" s="2" t="s">
        <v>22</v>
      </c>
      <c r="E1" s="2" t="s">
        <v>23</v>
      </c>
      <c r="F1" s="2" t="s">
        <v>1</v>
      </c>
      <c r="G1" s="2" t="s">
        <v>24</v>
      </c>
      <c r="H1" s="2" t="s">
        <v>4</v>
      </c>
      <c r="I1" s="2" t="s">
        <v>21</v>
      </c>
      <c r="J1" s="2" t="s">
        <v>3</v>
      </c>
      <c r="K1" s="2" t="s">
        <v>2</v>
      </c>
      <c r="L1" s="3" t="s">
        <v>5</v>
      </c>
      <c r="M1" s="3" t="s">
        <v>6</v>
      </c>
      <c r="N1" s="3" t="s">
        <v>7</v>
      </c>
      <c r="O1" s="3" t="s">
        <v>8</v>
      </c>
      <c r="P1" s="3" t="s">
        <v>25</v>
      </c>
      <c r="Q1" s="3" t="s">
        <v>26</v>
      </c>
    </row>
    <row r="2" spans="1:17" x14ac:dyDescent="0.3">
      <c r="C2" s="2"/>
      <c r="D2" s="2"/>
      <c r="E2" s="11">
        <v>2.710255600043757</v>
      </c>
      <c r="F2" s="11">
        <v>2.2283092694883142</v>
      </c>
      <c r="G2" s="11">
        <v>1.630977217083017</v>
      </c>
      <c r="H2" s="11">
        <v>0</v>
      </c>
      <c r="I2" s="11">
        <v>2.5870175548025744</v>
      </c>
      <c r="J2" s="11">
        <v>2.2167784288915846</v>
      </c>
      <c r="K2" s="11">
        <v>5.5523393871850963</v>
      </c>
      <c r="M2" s="3"/>
      <c r="N2" s="3"/>
      <c r="O2" s="3"/>
      <c r="P2" s="3"/>
      <c r="Q2" s="12">
        <f>SUMPRODUCT(P3:P26,D3:D26)</f>
        <v>-267.54426605308026</v>
      </c>
    </row>
    <row r="3" spans="1:17" s="7" customFormat="1" x14ac:dyDescent="0.3">
      <c r="A3" s="7" t="s">
        <v>14</v>
      </c>
      <c r="B3" s="7" t="s">
        <v>10</v>
      </c>
      <c r="C3" s="8" t="s">
        <v>8</v>
      </c>
      <c r="D3" s="8">
        <v>3</v>
      </c>
      <c r="E3" s="8">
        <v>0</v>
      </c>
      <c r="F3" s="8">
        <v>1</v>
      </c>
      <c r="G3" s="8">
        <v>0</v>
      </c>
      <c r="H3" s="8">
        <v>0</v>
      </c>
      <c r="I3" s="9">
        <v>0</v>
      </c>
      <c r="J3" s="9">
        <v>0</v>
      </c>
      <c r="K3" s="9">
        <v>0</v>
      </c>
      <c r="L3" s="7">
        <f>SUMPRODUCT(E$2:K$2, E3:K3)</f>
        <v>2.2283092694883142</v>
      </c>
      <c r="M3" s="7">
        <f t="shared" ref="M3:M26" si="0">EXP(-L3)</f>
        <v>0.10771038550890541</v>
      </c>
      <c r="N3" s="7">
        <f>SUM(M3:M4)</f>
        <v>1.1077103855089054</v>
      </c>
      <c r="O3" s="7">
        <f t="shared" ref="O3:O8" si="1">M3/N3</f>
        <v>9.7236955541787212E-2</v>
      </c>
      <c r="P3" s="7">
        <f t="shared" ref="P3:P8" si="2">LN(O3)</f>
        <v>-2.3306044387266538</v>
      </c>
    </row>
    <row r="4" spans="1:17" s="7" customFormat="1" x14ac:dyDescent="0.3">
      <c r="A4" s="7" t="s">
        <v>14</v>
      </c>
      <c r="B4" s="7" t="s">
        <v>10</v>
      </c>
      <c r="C4" s="8" t="s">
        <v>11</v>
      </c>
      <c r="D4" s="8">
        <v>65</v>
      </c>
      <c r="E4" s="8">
        <v>0</v>
      </c>
      <c r="F4" s="8">
        <v>0</v>
      </c>
      <c r="G4" s="8">
        <v>0</v>
      </c>
      <c r="H4" s="8">
        <v>1</v>
      </c>
      <c r="I4" s="9">
        <v>0</v>
      </c>
      <c r="J4" s="9">
        <v>0</v>
      </c>
      <c r="K4" s="9">
        <v>0</v>
      </c>
      <c r="L4" s="7">
        <f t="shared" ref="L4:L26" si="3">SUMPRODUCT(E$2:K$2, E4:K4)</f>
        <v>0</v>
      </c>
      <c r="M4" s="7">
        <f t="shared" si="0"/>
        <v>1</v>
      </c>
      <c r="N4" s="7">
        <f>SUM(M3:M4)</f>
        <v>1.1077103855089054</v>
      </c>
      <c r="O4" s="7">
        <f t="shared" si="1"/>
        <v>0.90276304445821276</v>
      </c>
      <c r="P4" s="7">
        <f t="shared" si="2"/>
        <v>-0.10229516923833955</v>
      </c>
    </row>
    <row r="5" spans="1:17" s="7" customFormat="1" x14ac:dyDescent="0.3">
      <c r="A5" s="7" t="s">
        <v>14</v>
      </c>
      <c r="B5" s="7" t="s">
        <v>20</v>
      </c>
      <c r="C5" s="8" t="s">
        <v>8</v>
      </c>
      <c r="D5" s="8">
        <v>2</v>
      </c>
      <c r="E5" s="8">
        <v>0</v>
      </c>
      <c r="F5" s="8">
        <v>1</v>
      </c>
      <c r="G5" s="8">
        <v>1</v>
      </c>
      <c r="H5" s="8">
        <v>0</v>
      </c>
      <c r="I5" s="9">
        <v>0</v>
      </c>
      <c r="J5" s="9">
        <v>0</v>
      </c>
      <c r="K5" s="9">
        <v>0</v>
      </c>
      <c r="L5" s="7">
        <f t="shared" si="3"/>
        <v>3.8592864865713312</v>
      </c>
      <c r="M5" s="7">
        <f t="shared" si="0"/>
        <v>2.108303718776619E-2</v>
      </c>
      <c r="N5" s="7">
        <f>SUM(M5:M6)</f>
        <v>1.0210830371877662</v>
      </c>
      <c r="O5" s="7">
        <f t="shared" si="1"/>
        <v>2.0647720528031106E-2</v>
      </c>
      <c r="P5" s="7">
        <f t="shared" si="2"/>
        <v>-3.8801503517198461</v>
      </c>
    </row>
    <row r="6" spans="1:17" s="7" customFormat="1" x14ac:dyDescent="0.3">
      <c r="A6" s="7" t="s">
        <v>14</v>
      </c>
      <c r="B6" s="7" t="s">
        <v>20</v>
      </c>
      <c r="C6" s="8" t="s">
        <v>11</v>
      </c>
      <c r="D6" s="8">
        <v>22</v>
      </c>
      <c r="E6" s="8">
        <v>0</v>
      </c>
      <c r="F6" s="8">
        <v>0</v>
      </c>
      <c r="G6" s="8">
        <v>0</v>
      </c>
      <c r="H6" s="8">
        <v>1</v>
      </c>
      <c r="I6" s="9">
        <v>0</v>
      </c>
      <c r="J6" s="9">
        <v>0</v>
      </c>
      <c r="K6" s="9">
        <v>0</v>
      </c>
      <c r="L6" s="7">
        <f t="shared" si="3"/>
        <v>0</v>
      </c>
      <c r="M6" s="7">
        <f t="shared" si="0"/>
        <v>1</v>
      </c>
      <c r="N6" s="7">
        <f>SUM(M5:M6)</f>
        <v>1.0210830371877662</v>
      </c>
      <c r="O6" s="7">
        <f t="shared" si="1"/>
        <v>0.9793522794719689</v>
      </c>
      <c r="P6" s="7">
        <f t="shared" si="2"/>
        <v>-2.0863865148514984E-2</v>
      </c>
    </row>
    <row r="7" spans="1:17" s="7" customFormat="1" x14ac:dyDescent="0.3">
      <c r="A7" s="7" t="s">
        <v>14</v>
      </c>
      <c r="B7" s="7" t="s">
        <v>18</v>
      </c>
      <c r="C7" s="8" t="s">
        <v>8</v>
      </c>
      <c r="D7" s="8">
        <v>46</v>
      </c>
      <c r="E7" s="8">
        <v>0</v>
      </c>
      <c r="F7" s="8">
        <v>1</v>
      </c>
      <c r="G7" s="8">
        <v>0</v>
      </c>
      <c r="H7" s="8">
        <v>0</v>
      </c>
      <c r="I7" s="9">
        <v>0</v>
      </c>
      <c r="J7" s="9">
        <v>0</v>
      </c>
      <c r="K7" s="9">
        <v>0</v>
      </c>
      <c r="L7" s="7">
        <f t="shared" si="3"/>
        <v>2.2283092694883142</v>
      </c>
      <c r="M7" s="7">
        <f t="shared" si="0"/>
        <v>0.10771038550890541</v>
      </c>
      <c r="N7" s="7">
        <f>SUM(M7:M8)</f>
        <v>0.17423018758650005</v>
      </c>
      <c r="O7" s="7">
        <f t="shared" si="1"/>
        <v>0.61820736693766365</v>
      </c>
      <c r="P7" s="7">
        <f t="shared" si="2"/>
        <v>-0.48093133260057369</v>
      </c>
    </row>
    <row r="8" spans="1:17" s="7" customFormat="1" x14ac:dyDescent="0.3">
      <c r="A8" s="7" t="s">
        <v>14</v>
      </c>
      <c r="B8" s="7" t="s">
        <v>18</v>
      </c>
      <c r="C8" s="8" t="s">
        <v>11</v>
      </c>
      <c r="D8" s="8">
        <v>25</v>
      </c>
      <c r="E8" s="8">
        <v>1</v>
      </c>
      <c r="F8" s="8">
        <v>0</v>
      </c>
      <c r="G8" s="8">
        <v>0</v>
      </c>
      <c r="H8" s="8">
        <v>1</v>
      </c>
      <c r="I8" s="9">
        <v>0</v>
      </c>
      <c r="J8" s="9">
        <v>0</v>
      </c>
      <c r="K8" s="9">
        <v>0</v>
      </c>
      <c r="L8" s="7">
        <f t="shared" si="3"/>
        <v>2.710255600043757</v>
      </c>
      <c r="M8" s="7">
        <f t="shared" si="0"/>
        <v>6.6519802077594656E-2</v>
      </c>
      <c r="N8" s="7">
        <f>SUM(M7:M8)</f>
        <v>0.17423018758650005</v>
      </c>
      <c r="O8" s="7">
        <f t="shared" si="1"/>
        <v>0.38179263306233641</v>
      </c>
      <c r="P8" s="7">
        <f t="shared" si="2"/>
        <v>-0.96287766315601642</v>
      </c>
    </row>
    <row r="9" spans="1:17" s="4" customFormat="1" x14ac:dyDescent="0.3">
      <c r="A9" s="4" t="s">
        <v>13</v>
      </c>
      <c r="B9" s="4" t="s">
        <v>10</v>
      </c>
      <c r="C9" s="5" t="s">
        <v>8</v>
      </c>
      <c r="D9" s="5">
        <v>31</v>
      </c>
      <c r="E9" s="5">
        <v>0</v>
      </c>
      <c r="F9" s="5">
        <v>1</v>
      </c>
      <c r="G9" s="5">
        <v>0</v>
      </c>
      <c r="H9" s="27">
        <v>0</v>
      </c>
      <c r="I9" s="27">
        <v>0</v>
      </c>
      <c r="J9" s="5">
        <v>0</v>
      </c>
      <c r="K9" s="27">
        <v>0</v>
      </c>
      <c r="L9" s="4">
        <f>SUMPRODUCT(E$2:K$2, E9:K9)</f>
        <v>2.2283092694883142</v>
      </c>
      <c r="M9" s="4">
        <f>EXP(-L9)</f>
        <v>0.10771038550890541</v>
      </c>
      <c r="N9" s="4">
        <f>SUM(M9:M10)</f>
        <v>0.21666995050760535</v>
      </c>
      <c r="O9" s="4">
        <f t="shared" ref="O9:O14" si="4">M9/N9</f>
        <v>0.4971173217908898</v>
      </c>
      <c r="P9" s="4">
        <f t="shared" ref="P9:P14" si="5">LN(O9)</f>
        <v>-0.69892922080184416</v>
      </c>
    </row>
    <row r="10" spans="1:17" s="4" customFormat="1" x14ac:dyDescent="0.3">
      <c r="A10" s="4" t="s">
        <v>13</v>
      </c>
      <c r="B10" s="4" t="s">
        <v>10</v>
      </c>
      <c r="C10" s="5" t="s">
        <v>11</v>
      </c>
      <c r="D10" s="5">
        <v>36</v>
      </c>
      <c r="E10" s="5">
        <v>0</v>
      </c>
      <c r="F10" s="5">
        <v>0</v>
      </c>
      <c r="G10" s="5">
        <v>0</v>
      </c>
      <c r="H10" s="27">
        <v>0</v>
      </c>
      <c r="I10" s="27">
        <v>0</v>
      </c>
      <c r="J10" s="5">
        <v>1</v>
      </c>
      <c r="K10" s="27">
        <v>0</v>
      </c>
      <c r="L10" s="4">
        <f>SUMPRODUCT(E$2:K$2, E10:K10)</f>
        <v>2.2167784288915846</v>
      </c>
      <c r="M10" s="4">
        <f>EXP(-L10)</f>
        <v>0.10895956499869992</v>
      </c>
      <c r="N10" s="4">
        <f>SUM(M9:M10)</f>
        <v>0.21666995050760535</v>
      </c>
      <c r="O10" s="4">
        <f t="shared" si="4"/>
        <v>0.50288267820911015</v>
      </c>
      <c r="P10" s="4">
        <f t="shared" si="5"/>
        <v>-0.68739838020511457</v>
      </c>
    </row>
    <row r="11" spans="1:17" s="4" customFormat="1" x14ac:dyDescent="0.3">
      <c r="A11" s="4" t="s">
        <v>13</v>
      </c>
      <c r="B11" s="4" t="s">
        <v>20</v>
      </c>
      <c r="C11" s="5" t="s">
        <v>8</v>
      </c>
      <c r="D11" s="5">
        <v>6</v>
      </c>
      <c r="E11" s="5">
        <v>0</v>
      </c>
      <c r="F11" s="5">
        <v>1</v>
      </c>
      <c r="G11" s="5">
        <v>1</v>
      </c>
      <c r="H11" s="27">
        <v>0</v>
      </c>
      <c r="I11" s="27">
        <v>0</v>
      </c>
      <c r="J11" s="5">
        <v>0</v>
      </c>
      <c r="K11" s="27">
        <v>0</v>
      </c>
      <c r="L11" s="4">
        <f>SUMPRODUCT(E$2:K$2, E11:K11)</f>
        <v>3.8592864865713312</v>
      </c>
      <c r="M11" s="4">
        <f>EXP(-L11)</f>
        <v>2.108303718776619E-2</v>
      </c>
      <c r="N11" s="4">
        <f>SUM(M11:M12)</f>
        <v>0.13004260218646613</v>
      </c>
      <c r="O11" s="4">
        <f>M11/N11</f>
        <v>0.1621240795961276</v>
      </c>
      <c r="P11" s="4">
        <f>LN(O11)</f>
        <v>-1.8193933134865317</v>
      </c>
    </row>
    <row r="12" spans="1:17" s="4" customFormat="1" x14ac:dyDescent="0.3">
      <c r="A12" s="4" t="s">
        <v>13</v>
      </c>
      <c r="B12" s="4" t="s">
        <v>20</v>
      </c>
      <c r="C12" s="5" t="s">
        <v>11</v>
      </c>
      <c r="D12" s="5">
        <v>18</v>
      </c>
      <c r="E12" s="5">
        <v>0</v>
      </c>
      <c r="F12" s="5">
        <v>0</v>
      </c>
      <c r="G12" s="5">
        <v>0</v>
      </c>
      <c r="H12" s="27">
        <v>0</v>
      </c>
      <c r="I12" s="27">
        <v>0</v>
      </c>
      <c r="J12" s="5">
        <v>1</v>
      </c>
      <c r="K12" s="27">
        <v>0</v>
      </c>
      <c r="L12" s="4">
        <f>SUMPRODUCT(E$2:K$2, E12:K12)</f>
        <v>2.2167784288915846</v>
      </c>
      <c r="M12" s="4">
        <f>EXP(-L12)</f>
        <v>0.10895956499869992</v>
      </c>
      <c r="N12" s="4">
        <f>SUM(M11:M12)</f>
        <v>0.13004260218646613</v>
      </c>
      <c r="O12" s="4">
        <f>M12/N12</f>
        <v>0.83787592040387227</v>
      </c>
      <c r="P12" s="4">
        <f>LN(O12)</f>
        <v>-0.1768852558067851</v>
      </c>
    </row>
    <row r="13" spans="1:17" s="4" customFormat="1" x14ac:dyDescent="0.3">
      <c r="A13" s="4" t="s">
        <v>13</v>
      </c>
      <c r="B13" s="4" t="s">
        <v>18</v>
      </c>
      <c r="C13" s="5" t="s">
        <v>8</v>
      </c>
      <c r="D13" s="5">
        <v>18</v>
      </c>
      <c r="E13" s="5">
        <v>0</v>
      </c>
      <c r="F13" s="5">
        <v>1</v>
      </c>
      <c r="G13" s="5">
        <v>0</v>
      </c>
      <c r="H13" s="27">
        <v>0</v>
      </c>
      <c r="I13" s="27">
        <v>0</v>
      </c>
      <c r="J13" s="5">
        <v>0</v>
      </c>
      <c r="K13" s="27">
        <v>0</v>
      </c>
      <c r="L13" s="4">
        <f>SUMPRODUCT(E$2:K$2, E13:K13)</f>
        <v>2.2283092694883142</v>
      </c>
      <c r="M13" s="4">
        <f>EXP(-L13)</f>
        <v>0.10771038550890541</v>
      </c>
      <c r="N13" s="4">
        <f>SUM(M13:M14)</f>
        <v>0.11495835420707974</v>
      </c>
      <c r="O13" s="4">
        <f t="shared" si="4"/>
        <v>0.93695135296458543</v>
      </c>
      <c r="P13" s="4">
        <f t="shared" si="5"/>
        <v>-6.5123915952128186E-2</v>
      </c>
    </row>
    <row r="14" spans="1:17" s="4" customFormat="1" x14ac:dyDescent="0.3">
      <c r="A14" s="4" t="s">
        <v>13</v>
      </c>
      <c r="B14" s="4" t="s">
        <v>18</v>
      </c>
      <c r="C14" s="5" t="s">
        <v>11</v>
      </c>
      <c r="D14" s="5">
        <v>1</v>
      </c>
      <c r="E14" s="5">
        <v>1</v>
      </c>
      <c r="F14" s="5">
        <v>0</v>
      </c>
      <c r="G14" s="5">
        <v>0</v>
      </c>
      <c r="H14" s="27">
        <v>0</v>
      </c>
      <c r="I14" s="27">
        <v>0</v>
      </c>
      <c r="J14" s="5">
        <v>1</v>
      </c>
      <c r="K14" s="27">
        <v>0</v>
      </c>
      <c r="L14" s="4">
        <f>SUMPRODUCT(E$2:K$2, E14:K14)</f>
        <v>4.927034028935342</v>
      </c>
      <c r="M14" s="4">
        <f>EXP(-L14)</f>
        <v>7.2479686981743261E-3</v>
      </c>
      <c r="N14" s="4">
        <f>SUM(M13:M14)</f>
        <v>0.11495835420707974</v>
      </c>
      <c r="O14" s="4">
        <f t="shared" si="4"/>
        <v>6.3048647035414476E-2</v>
      </c>
      <c r="P14" s="4">
        <f t="shared" si="5"/>
        <v>-2.763848675399156</v>
      </c>
    </row>
    <row r="15" spans="1:17" s="7" customFormat="1" x14ac:dyDescent="0.3">
      <c r="A15" s="7" t="s">
        <v>9</v>
      </c>
      <c r="B15" s="7" t="s">
        <v>10</v>
      </c>
      <c r="C15" s="8" t="s">
        <v>8</v>
      </c>
      <c r="D15" s="8">
        <v>58</v>
      </c>
      <c r="E15" s="8">
        <v>0</v>
      </c>
      <c r="F15" s="8">
        <v>1</v>
      </c>
      <c r="G15" s="8">
        <v>0</v>
      </c>
      <c r="H15" s="26">
        <v>0</v>
      </c>
      <c r="I15" s="8">
        <v>0</v>
      </c>
      <c r="J15" s="26">
        <v>0</v>
      </c>
      <c r="K15" s="26">
        <v>0</v>
      </c>
      <c r="L15" s="7">
        <f t="shared" si="3"/>
        <v>2.2283092694883142</v>
      </c>
      <c r="M15" s="7">
        <f t="shared" si="0"/>
        <v>0.10771038550890541</v>
      </c>
      <c r="N15" s="7">
        <f>SUM(M15:M16)</f>
        <v>0.18295450273529534</v>
      </c>
      <c r="O15" s="7">
        <f t="shared" ref="O15:O20" si="6">M15/N15</f>
        <v>0.58872771043380323</v>
      </c>
      <c r="P15" s="7">
        <f t="shared" ref="P15:P20" si="7">LN(O15)</f>
        <v>-0.52979149350397536</v>
      </c>
    </row>
    <row r="16" spans="1:17" s="7" customFormat="1" x14ac:dyDescent="0.3">
      <c r="A16" s="7" t="s">
        <v>9</v>
      </c>
      <c r="B16" s="7" t="s">
        <v>10</v>
      </c>
      <c r="C16" s="8" t="s">
        <v>11</v>
      </c>
      <c r="D16" s="8">
        <v>30</v>
      </c>
      <c r="E16" s="8">
        <v>0</v>
      </c>
      <c r="F16" s="8">
        <v>0</v>
      </c>
      <c r="G16" s="8">
        <v>0</v>
      </c>
      <c r="H16" s="26">
        <v>0</v>
      </c>
      <c r="I16" s="8">
        <v>1</v>
      </c>
      <c r="J16" s="26">
        <v>0</v>
      </c>
      <c r="K16" s="26">
        <v>0</v>
      </c>
      <c r="L16" s="7">
        <f t="shared" si="3"/>
        <v>2.5870175548025744</v>
      </c>
      <c r="M16" s="7">
        <f t="shared" si="0"/>
        <v>7.5244117226389948E-2</v>
      </c>
      <c r="N16" s="7">
        <f>SUM(M15:M16)</f>
        <v>0.18295450273529534</v>
      </c>
      <c r="O16" s="7">
        <f t="shared" si="6"/>
        <v>0.41127228956619688</v>
      </c>
      <c r="P16" s="7">
        <f t="shared" si="7"/>
        <v>-0.88849977881823583</v>
      </c>
    </row>
    <row r="17" spans="1:17" s="7" customFormat="1" x14ac:dyDescent="0.3">
      <c r="A17" s="7" t="s">
        <v>9</v>
      </c>
      <c r="B17" s="7" t="s">
        <v>20</v>
      </c>
      <c r="C17" s="8" t="s">
        <v>8</v>
      </c>
      <c r="D17" s="8">
        <v>10</v>
      </c>
      <c r="E17" s="8">
        <v>0</v>
      </c>
      <c r="F17" s="8">
        <v>1</v>
      </c>
      <c r="G17" s="8">
        <v>1</v>
      </c>
      <c r="H17" s="26">
        <v>0</v>
      </c>
      <c r="I17" s="8">
        <v>0</v>
      </c>
      <c r="J17" s="26">
        <v>0</v>
      </c>
      <c r="K17" s="26">
        <v>0</v>
      </c>
      <c r="L17" s="7">
        <f t="shared" si="3"/>
        <v>3.8592864865713312</v>
      </c>
      <c r="M17" s="7">
        <f t="shared" si="0"/>
        <v>2.108303718776619E-2</v>
      </c>
      <c r="N17" s="7">
        <f>SUM(M17:M18)</f>
        <v>9.6327154414156138E-2</v>
      </c>
      <c r="O17" s="7">
        <f t="shared" si="6"/>
        <v>0.21886909580158687</v>
      </c>
      <c r="P17" s="7">
        <f t="shared" si="7"/>
        <v>-1.5192814639468717</v>
      </c>
    </row>
    <row r="18" spans="1:17" s="7" customFormat="1" x14ac:dyDescent="0.3">
      <c r="A18" s="7" t="s">
        <v>9</v>
      </c>
      <c r="B18" s="7" t="s">
        <v>20</v>
      </c>
      <c r="C18" s="8" t="s">
        <v>11</v>
      </c>
      <c r="D18" s="8">
        <v>53</v>
      </c>
      <c r="E18" s="8">
        <v>0</v>
      </c>
      <c r="F18" s="8">
        <v>0</v>
      </c>
      <c r="G18" s="8">
        <v>0</v>
      </c>
      <c r="H18" s="26">
        <v>0</v>
      </c>
      <c r="I18" s="8">
        <v>1</v>
      </c>
      <c r="J18" s="26">
        <v>0</v>
      </c>
      <c r="K18" s="26">
        <v>0</v>
      </c>
      <c r="L18" s="7">
        <f t="shared" si="3"/>
        <v>2.5870175548025744</v>
      </c>
      <c r="M18" s="7">
        <f t="shared" si="0"/>
        <v>7.5244117226389948E-2</v>
      </c>
      <c r="N18" s="7">
        <f>SUM(M17:M18)</f>
        <v>9.6327154414156138E-2</v>
      </c>
      <c r="O18" s="7">
        <f t="shared" si="6"/>
        <v>0.78113090419841313</v>
      </c>
      <c r="P18" s="7">
        <f t="shared" si="7"/>
        <v>-0.24701253217811509</v>
      </c>
    </row>
    <row r="19" spans="1:17" s="7" customFormat="1" x14ac:dyDescent="0.3">
      <c r="A19" s="7" t="s">
        <v>9</v>
      </c>
      <c r="B19" s="7" t="s">
        <v>18</v>
      </c>
      <c r="C19" s="8" t="s">
        <v>8</v>
      </c>
      <c r="D19" s="8">
        <v>75</v>
      </c>
      <c r="E19" s="8">
        <v>0</v>
      </c>
      <c r="F19" s="8">
        <v>1</v>
      </c>
      <c r="G19" s="8">
        <v>0</v>
      </c>
      <c r="H19" s="26">
        <v>0</v>
      </c>
      <c r="I19" s="8">
        <v>0</v>
      </c>
      <c r="J19" s="26">
        <v>0</v>
      </c>
      <c r="K19" s="26">
        <v>0</v>
      </c>
      <c r="L19" s="7">
        <f t="shared" si="3"/>
        <v>2.2283092694883142</v>
      </c>
      <c r="M19" s="7">
        <f t="shared" si="0"/>
        <v>0.10771038550890541</v>
      </c>
      <c r="N19" s="7">
        <f>SUM(M19:M20)</f>
        <v>0.1127156092943082</v>
      </c>
      <c r="O19" s="7">
        <f t="shared" si="6"/>
        <v>0.95559422677356243</v>
      </c>
      <c r="P19" s="7">
        <f t="shared" si="7"/>
        <v>-4.5421905016331289E-2</v>
      </c>
    </row>
    <row r="20" spans="1:17" s="7" customFormat="1" x14ac:dyDescent="0.3">
      <c r="A20" s="7" t="s">
        <v>9</v>
      </c>
      <c r="B20" s="7" t="s">
        <v>18</v>
      </c>
      <c r="C20" s="8" t="s">
        <v>11</v>
      </c>
      <c r="D20" s="8">
        <v>6</v>
      </c>
      <c r="E20" s="8">
        <v>1</v>
      </c>
      <c r="F20" s="8">
        <v>0</v>
      </c>
      <c r="G20" s="8">
        <v>0</v>
      </c>
      <c r="H20" s="26">
        <v>0</v>
      </c>
      <c r="I20" s="8">
        <v>1</v>
      </c>
      <c r="J20" s="26">
        <v>0</v>
      </c>
      <c r="K20" s="26">
        <v>0</v>
      </c>
      <c r="L20" s="7">
        <f t="shared" si="3"/>
        <v>5.2972731548463319</v>
      </c>
      <c r="M20" s="7">
        <f t="shared" si="0"/>
        <v>5.0052237854027876E-3</v>
      </c>
      <c r="N20" s="7">
        <f>SUM(M19:M20)</f>
        <v>0.1127156092943082</v>
      </c>
      <c r="O20" s="7">
        <f t="shared" si="6"/>
        <v>4.4405773226437559E-2</v>
      </c>
      <c r="P20" s="7">
        <f t="shared" si="7"/>
        <v>-3.114385790374349</v>
      </c>
    </row>
    <row r="21" spans="1:17" s="4" customFormat="1" x14ac:dyDescent="0.3">
      <c r="A21" s="4" t="s">
        <v>12</v>
      </c>
      <c r="B21" s="4" t="s">
        <v>10</v>
      </c>
      <c r="C21" s="5" t="s">
        <v>8</v>
      </c>
      <c r="D21" s="5">
        <v>131</v>
      </c>
      <c r="E21" s="5">
        <v>0</v>
      </c>
      <c r="F21" s="5">
        <v>1</v>
      </c>
      <c r="G21" s="5">
        <v>0</v>
      </c>
      <c r="H21" s="9">
        <v>0</v>
      </c>
      <c r="I21" s="9">
        <v>0</v>
      </c>
      <c r="J21" s="9">
        <v>0</v>
      </c>
      <c r="K21" s="5">
        <v>0</v>
      </c>
      <c r="L21" s="4">
        <f t="shared" si="3"/>
        <v>2.2283092694883142</v>
      </c>
      <c r="M21" s="4">
        <f t="shared" si="0"/>
        <v>0.10771038550890541</v>
      </c>
      <c r="N21" s="4">
        <f>SUM(M21:M22)</f>
        <v>0.11158875911393992</v>
      </c>
      <c r="O21" s="4">
        <f t="shared" ref="O21:O26" si="8">M21/N21</f>
        <v>0.96524404755613047</v>
      </c>
      <c r="P21" s="4">
        <f t="shared" ref="P21:P26" si="9">LN(O21)</f>
        <v>-3.5374310594821295E-2</v>
      </c>
      <c r="Q21" s="6"/>
    </row>
    <row r="22" spans="1:17" s="4" customFormat="1" x14ac:dyDescent="0.3">
      <c r="A22" s="4" t="s">
        <v>12</v>
      </c>
      <c r="B22" s="4" t="s">
        <v>10</v>
      </c>
      <c r="C22" s="5" t="s">
        <v>11</v>
      </c>
      <c r="D22" s="5">
        <v>5</v>
      </c>
      <c r="E22" s="5">
        <v>0</v>
      </c>
      <c r="F22" s="5">
        <v>0</v>
      </c>
      <c r="G22" s="5">
        <v>0</v>
      </c>
      <c r="H22" s="9">
        <v>0</v>
      </c>
      <c r="I22" s="9">
        <v>0</v>
      </c>
      <c r="J22" s="9">
        <v>0</v>
      </c>
      <c r="K22" s="5">
        <v>1</v>
      </c>
      <c r="L22" s="4">
        <f t="shared" si="3"/>
        <v>5.5523393871850963</v>
      </c>
      <c r="M22" s="4">
        <f t="shared" si="0"/>
        <v>3.8783736050345069E-3</v>
      </c>
      <c r="N22" s="4">
        <f>SUM(M21:M22)</f>
        <v>0.11158875911393992</v>
      </c>
      <c r="O22" s="4">
        <f t="shared" si="8"/>
        <v>3.4755952443869517E-2</v>
      </c>
      <c r="P22" s="4">
        <f t="shared" si="9"/>
        <v>-3.3594044282916036</v>
      </c>
    </row>
    <row r="23" spans="1:17" s="4" customFormat="1" x14ac:dyDescent="0.3">
      <c r="A23" s="4" t="s">
        <v>12</v>
      </c>
      <c r="B23" s="4" t="s">
        <v>20</v>
      </c>
      <c r="C23" s="5" t="s">
        <v>8</v>
      </c>
      <c r="D23" s="5">
        <v>12</v>
      </c>
      <c r="E23" s="5">
        <v>0</v>
      </c>
      <c r="F23" s="5">
        <v>1</v>
      </c>
      <c r="G23" s="5">
        <v>1</v>
      </c>
      <c r="H23" s="9">
        <v>0</v>
      </c>
      <c r="I23" s="9">
        <v>0</v>
      </c>
      <c r="J23" s="9">
        <v>0</v>
      </c>
      <c r="K23" s="5">
        <v>0</v>
      </c>
      <c r="L23" s="4">
        <f t="shared" si="3"/>
        <v>3.8592864865713312</v>
      </c>
      <c r="M23" s="4">
        <f t="shared" si="0"/>
        <v>2.108303718776619E-2</v>
      </c>
      <c r="N23" s="4">
        <f>SUM(M23:M24)</f>
        <v>2.4961410792800696E-2</v>
      </c>
      <c r="O23" s="4">
        <f t="shared" si="8"/>
        <v>0.84462522422197805</v>
      </c>
      <c r="P23" s="4">
        <f t="shared" si="9"/>
        <v>-0.1688622716405685</v>
      </c>
    </row>
    <row r="24" spans="1:17" s="4" customFormat="1" x14ac:dyDescent="0.3">
      <c r="A24" s="4" t="s">
        <v>12</v>
      </c>
      <c r="B24" s="4" t="s">
        <v>20</v>
      </c>
      <c r="C24" s="5" t="s">
        <v>11</v>
      </c>
      <c r="D24" s="5">
        <v>2</v>
      </c>
      <c r="E24" s="5">
        <v>0</v>
      </c>
      <c r="F24" s="5">
        <v>0</v>
      </c>
      <c r="G24" s="5">
        <v>0</v>
      </c>
      <c r="H24" s="9">
        <v>0</v>
      </c>
      <c r="I24" s="9">
        <v>0</v>
      </c>
      <c r="J24" s="9">
        <v>0</v>
      </c>
      <c r="K24" s="5">
        <v>1</v>
      </c>
      <c r="L24" s="4">
        <f t="shared" si="3"/>
        <v>5.5523393871850963</v>
      </c>
      <c r="M24" s="4">
        <f t="shared" si="0"/>
        <v>3.8783736050345069E-3</v>
      </c>
      <c r="N24" s="4">
        <f>SUM(M23:M24)</f>
        <v>2.4961410792800696E-2</v>
      </c>
      <c r="O24" s="4">
        <f t="shared" si="8"/>
        <v>0.155374775778022</v>
      </c>
      <c r="P24" s="4">
        <f t="shared" si="9"/>
        <v>-1.8619151722543337</v>
      </c>
    </row>
    <row r="25" spans="1:17" s="4" customFormat="1" x14ac:dyDescent="0.3">
      <c r="A25" s="4" t="s">
        <v>12</v>
      </c>
      <c r="B25" s="4" t="s">
        <v>18</v>
      </c>
      <c r="C25" s="5" t="s">
        <v>8</v>
      </c>
      <c r="D25" s="5">
        <v>41</v>
      </c>
      <c r="E25" s="5">
        <v>0</v>
      </c>
      <c r="F25" s="5">
        <v>1</v>
      </c>
      <c r="G25" s="5">
        <v>0</v>
      </c>
      <c r="H25" s="9">
        <v>0</v>
      </c>
      <c r="I25" s="9">
        <v>0</v>
      </c>
      <c r="J25" s="9">
        <v>0</v>
      </c>
      <c r="K25" s="5">
        <v>0</v>
      </c>
      <c r="L25" s="4">
        <f t="shared" si="3"/>
        <v>2.2283092694883142</v>
      </c>
      <c r="M25" s="4">
        <f t="shared" si="0"/>
        <v>0.10771038550890541</v>
      </c>
      <c r="N25" s="4">
        <f>SUM(M25:M26)</f>
        <v>0.10796837415349528</v>
      </c>
      <c r="O25" s="4">
        <f t="shared" si="8"/>
        <v>0.99761051653678612</v>
      </c>
      <c r="P25" s="4">
        <f t="shared" si="9"/>
        <v>-2.392342834679745E-3</v>
      </c>
    </row>
    <row r="26" spans="1:17" s="4" customFormat="1" x14ac:dyDescent="0.3">
      <c r="A26" s="4" t="s">
        <v>12</v>
      </c>
      <c r="B26" s="4" t="s">
        <v>18</v>
      </c>
      <c r="C26" s="5" t="s">
        <v>11</v>
      </c>
      <c r="D26" s="5">
        <v>0</v>
      </c>
      <c r="E26" s="5">
        <v>1</v>
      </c>
      <c r="F26" s="5">
        <v>0</v>
      </c>
      <c r="G26" s="5">
        <v>0</v>
      </c>
      <c r="H26" s="9">
        <v>0</v>
      </c>
      <c r="I26" s="9">
        <v>0</v>
      </c>
      <c r="J26" s="9">
        <v>0</v>
      </c>
      <c r="K26" s="5">
        <v>1</v>
      </c>
      <c r="L26" s="4">
        <f t="shared" si="3"/>
        <v>8.2625949872288533</v>
      </c>
      <c r="M26" s="4">
        <f t="shared" si="0"/>
        <v>2.5798864458986267E-4</v>
      </c>
      <c r="N26" s="4">
        <f>SUM(M25:M26)</f>
        <v>0.10796837415349528</v>
      </c>
      <c r="O26" s="4">
        <f t="shared" si="8"/>
        <v>2.3894834632138505E-3</v>
      </c>
      <c r="P26" s="4">
        <f t="shared" si="9"/>
        <v>-6.0366780605752188</v>
      </c>
    </row>
    <row r="27" spans="1:17" x14ac:dyDescent="0.3">
      <c r="H27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48740-22A6-42BB-9D6B-70F59637E156}">
  <dimension ref="A1:N27"/>
  <sheetViews>
    <sheetView workbookViewId="0">
      <selection activeCell="A14" sqref="A9:XFD14"/>
    </sheetView>
  </sheetViews>
  <sheetFormatPr defaultColWidth="9" defaultRowHeight="14.4" x14ac:dyDescent="0.3"/>
  <cols>
    <col min="1" max="1" width="14.88671875" style="1" customWidth="1"/>
    <col min="2" max="2" width="12.21875" style="1" customWidth="1"/>
    <col min="3" max="3" width="7.88671875" style="3" customWidth="1"/>
    <col min="4" max="4" width="7.6640625" style="13" customWidth="1"/>
    <col min="5" max="5" width="12.21875" style="3" customWidth="1"/>
    <col min="6" max="6" width="14" style="3" customWidth="1"/>
    <col min="7" max="7" width="14.6640625" style="3" customWidth="1"/>
    <col min="8" max="9" width="11.6640625" style="3" bestFit="1" customWidth="1"/>
    <col min="10" max="13" width="9" style="1"/>
    <col min="14" max="14" width="14.6640625" style="1" customWidth="1"/>
    <col min="15" max="15" width="11.5546875" style="1" customWidth="1"/>
    <col min="16" max="16384" width="9" style="1"/>
  </cols>
  <sheetData>
    <row r="1" spans="1:14" x14ac:dyDescent="0.3">
      <c r="A1" s="1" t="s">
        <v>19</v>
      </c>
      <c r="B1" s="1" t="s">
        <v>0</v>
      </c>
      <c r="C1" s="2" t="s">
        <v>17</v>
      </c>
      <c r="D1" s="2" t="s">
        <v>22</v>
      </c>
      <c r="E1" s="2" t="s">
        <v>23</v>
      </c>
      <c r="F1" s="2" t="s">
        <v>1</v>
      </c>
      <c r="G1" s="2" t="s">
        <v>24</v>
      </c>
      <c r="H1" s="2" t="s">
        <v>15</v>
      </c>
      <c r="I1" s="3" t="s">
        <v>5</v>
      </c>
      <c r="J1" s="3" t="s">
        <v>6</v>
      </c>
      <c r="K1" s="3" t="s">
        <v>7</v>
      </c>
      <c r="L1" s="3" t="s">
        <v>8</v>
      </c>
      <c r="M1" s="3" t="s">
        <v>25</v>
      </c>
      <c r="N1" s="3" t="s">
        <v>26</v>
      </c>
    </row>
    <row r="2" spans="1:14" x14ac:dyDescent="0.3">
      <c r="C2" s="2"/>
      <c r="D2" s="2"/>
      <c r="E2" s="11">
        <v>1.2327016816151504</v>
      </c>
      <c r="F2" s="11">
        <v>0.1187303944427352</v>
      </c>
      <c r="G2" s="11">
        <v>1.6471966226215995</v>
      </c>
      <c r="H2" s="11">
        <v>0.61324888732469296</v>
      </c>
      <c r="J2" s="3"/>
      <c r="K2" s="3"/>
      <c r="L2" s="3"/>
      <c r="M2" s="3"/>
      <c r="N2" s="12">
        <f>SUMPRODUCT(M3:M26,D3:D26)</f>
        <v>-397.03786716323066</v>
      </c>
    </row>
    <row r="3" spans="1:14" s="7" customFormat="1" x14ac:dyDescent="0.3">
      <c r="A3" s="7" t="s">
        <v>14</v>
      </c>
      <c r="B3" s="7" t="s">
        <v>10</v>
      </c>
      <c r="C3" s="8" t="s">
        <v>8</v>
      </c>
      <c r="D3" s="8">
        <v>3</v>
      </c>
      <c r="E3" s="8">
        <v>0</v>
      </c>
      <c r="F3" s="8">
        <v>1</v>
      </c>
      <c r="G3" s="8">
        <v>0</v>
      </c>
      <c r="H3" s="8">
        <v>0</v>
      </c>
      <c r="I3" s="7">
        <f>SUMPRODUCT(E$2:H$2, E3:H3)</f>
        <v>0.1187303944427352</v>
      </c>
      <c r="J3" s="7">
        <f t="shared" ref="J3:J26" si="0">EXP(-I3)</f>
        <v>0.88804719094783069</v>
      </c>
      <c r="K3" s="7">
        <f>SUM(J3:J4)</f>
        <v>1.4296356387751943</v>
      </c>
      <c r="L3" s="7">
        <f t="shared" ref="L3:L20" si="1">J3/K3</f>
        <v>0.62117029462740847</v>
      </c>
      <c r="M3" s="7">
        <f t="shared" ref="M3:M20" si="2">LN(L3)</f>
        <v>-0.47615000818870579</v>
      </c>
    </row>
    <row r="4" spans="1:14" s="7" customFormat="1" x14ac:dyDescent="0.3">
      <c r="A4" s="7" t="s">
        <v>14</v>
      </c>
      <c r="B4" s="7" t="s">
        <v>10</v>
      </c>
      <c r="C4" s="8" t="s">
        <v>11</v>
      </c>
      <c r="D4" s="8">
        <v>65</v>
      </c>
      <c r="E4" s="8">
        <v>0</v>
      </c>
      <c r="F4" s="8">
        <v>0</v>
      </c>
      <c r="G4" s="8">
        <v>0</v>
      </c>
      <c r="H4" s="8">
        <v>1</v>
      </c>
      <c r="I4" s="7">
        <f t="shared" ref="I4:I26" si="3">SUMPRODUCT(E$2:H$2, E4:H4)</f>
        <v>0.61324888732469296</v>
      </c>
      <c r="J4" s="7">
        <f t="shared" si="0"/>
        <v>0.54158844782736359</v>
      </c>
      <c r="K4" s="7">
        <f>SUM(J3:J4)</f>
        <v>1.4296356387751943</v>
      </c>
      <c r="L4" s="7">
        <f t="shared" si="1"/>
        <v>0.37882970537259159</v>
      </c>
      <c r="M4" s="7">
        <f t="shared" si="2"/>
        <v>-0.9706685010706636</v>
      </c>
    </row>
    <row r="5" spans="1:14" s="7" customFormat="1" x14ac:dyDescent="0.3">
      <c r="A5" s="7" t="s">
        <v>14</v>
      </c>
      <c r="B5" s="7" t="s">
        <v>20</v>
      </c>
      <c r="C5" s="8" t="s">
        <v>8</v>
      </c>
      <c r="D5" s="8">
        <v>2</v>
      </c>
      <c r="E5" s="8">
        <v>0</v>
      </c>
      <c r="F5" s="8">
        <v>1</v>
      </c>
      <c r="G5" s="8">
        <v>1</v>
      </c>
      <c r="H5" s="8">
        <v>0</v>
      </c>
      <c r="I5" s="7">
        <f t="shared" si="3"/>
        <v>1.7659270170643346</v>
      </c>
      <c r="J5" s="7">
        <f t="shared" si="0"/>
        <v>0.17102816694554993</v>
      </c>
      <c r="K5" s="7">
        <f>SUM(J5:J6)</f>
        <v>0.71261661477291349</v>
      </c>
      <c r="L5" s="7">
        <f t="shared" si="1"/>
        <v>0.24000025174834122</v>
      </c>
      <c r="M5" s="7">
        <f t="shared" si="2"/>
        <v>-1.4271153066892741</v>
      </c>
    </row>
    <row r="6" spans="1:14" s="7" customFormat="1" x14ac:dyDescent="0.3">
      <c r="A6" s="7" t="s">
        <v>14</v>
      </c>
      <c r="B6" s="7" t="s">
        <v>20</v>
      </c>
      <c r="C6" s="8" t="s">
        <v>11</v>
      </c>
      <c r="D6" s="8">
        <v>22</v>
      </c>
      <c r="E6" s="8">
        <v>0</v>
      </c>
      <c r="F6" s="8">
        <v>0</v>
      </c>
      <c r="G6" s="8">
        <v>0</v>
      </c>
      <c r="H6" s="8">
        <v>1</v>
      </c>
      <c r="I6" s="7">
        <f t="shared" si="3"/>
        <v>0.61324888732469296</v>
      </c>
      <c r="J6" s="7">
        <f t="shared" si="0"/>
        <v>0.54158844782736359</v>
      </c>
      <c r="K6" s="7">
        <f>SUM(J5:J6)</f>
        <v>0.71261661477291349</v>
      </c>
      <c r="L6" s="7">
        <f t="shared" si="1"/>
        <v>0.75999974825165884</v>
      </c>
      <c r="M6" s="7">
        <f t="shared" si="2"/>
        <v>-0.27443717694963249</v>
      </c>
    </row>
    <row r="7" spans="1:14" s="7" customFormat="1" x14ac:dyDescent="0.3">
      <c r="A7" s="7" t="s">
        <v>14</v>
      </c>
      <c r="B7" s="7" t="s">
        <v>18</v>
      </c>
      <c r="C7" s="8" t="s">
        <v>8</v>
      </c>
      <c r="D7" s="8">
        <v>46</v>
      </c>
      <c r="E7" s="8">
        <v>0</v>
      </c>
      <c r="F7" s="8">
        <v>1</v>
      </c>
      <c r="G7" s="8">
        <v>0</v>
      </c>
      <c r="H7" s="8">
        <v>0</v>
      </c>
      <c r="I7" s="7">
        <f t="shared" si="3"/>
        <v>0.1187303944427352</v>
      </c>
      <c r="J7" s="7">
        <f t="shared" si="0"/>
        <v>0.88804719094783069</v>
      </c>
      <c r="K7" s="7">
        <f>SUM(J7:J8)</f>
        <v>1.0459223692474788</v>
      </c>
      <c r="L7" s="7">
        <f t="shared" si="1"/>
        <v>0.84905650463022764</v>
      </c>
      <c r="M7" s="7">
        <f t="shared" si="2"/>
        <v>-0.1636295405506519</v>
      </c>
    </row>
    <row r="8" spans="1:14" s="7" customFormat="1" x14ac:dyDescent="0.3">
      <c r="A8" s="7" t="s">
        <v>14</v>
      </c>
      <c r="B8" s="7" t="s">
        <v>18</v>
      </c>
      <c r="C8" s="8" t="s">
        <v>11</v>
      </c>
      <c r="D8" s="8">
        <v>25</v>
      </c>
      <c r="E8" s="8">
        <v>1</v>
      </c>
      <c r="F8" s="8">
        <v>0</v>
      </c>
      <c r="G8" s="8">
        <v>0</v>
      </c>
      <c r="H8" s="8">
        <v>1</v>
      </c>
      <c r="I8" s="7">
        <f t="shared" si="3"/>
        <v>1.8459505689398434</v>
      </c>
      <c r="J8" s="7">
        <f t="shared" si="0"/>
        <v>0.15787517829964809</v>
      </c>
      <c r="K8" s="7">
        <f>SUM(J7:J8)</f>
        <v>1.0459223692474788</v>
      </c>
      <c r="L8" s="7">
        <f t="shared" si="1"/>
        <v>0.15094349536977231</v>
      </c>
      <c r="M8" s="7">
        <f t="shared" si="2"/>
        <v>-1.8908497150477601</v>
      </c>
    </row>
    <row r="9" spans="1:14" s="4" customFormat="1" x14ac:dyDescent="0.3">
      <c r="A9" s="4" t="s">
        <v>13</v>
      </c>
      <c r="B9" s="4" t="s">
        <v>10</v>
      </c>
      <c r="C9" s="5" t="s">
        <v>8</v>
      </c>
      <c r="D9" s="5">
        <v>31</v>
      </c>
      <c r="E9" s="5">
        <v>0</v>
      </c>
      <c r="F9" s="5">
        <v>1</v>
      </c>
      <c r="G9" s="5">
        <v>0</v>
      </c>
      <c r="H9" s="5">
        <v>0</v>
      </c>
      <c r="I9" s="4">
        <f>SUMPRODUCT(E$2:H$2, E9:H9)</f>
        <v>0.1187303944427352</v>
      </c>
      <c r="J9" s="4">
        <f>EXP(-I9)</f>
        <v>0.88804719094783069</v>
      </c>
      <c r="K9" s="4">
        <f>SUM(J9:J10)</f>
        <v>1.4296356387751943</v>
      </c>
      <c r="L9" s="4">
        <f>J9/K9</f>
        <v>0.62117029462740847</v>
      </c>
      <c r="M9" s="4">
        <f>LN(L9)</f>
        <v>-0.47615000818870579</v>
      </c>
    </row>
    <row r="10" spans="1:14" s="4" customFormat="1" x14ac:dyDescent="0.3">
      <c r="A10" s="4" t="s">
        <v>13</v>
      </c>
      <c r="B10" s="4" t="s">
        <v>10</v>
      </c>
      <c r="C10" s="5" t="s">
        <v>11</v>
      </c>
      <c r="D10" s="5">
        <v>36</v>
      </c>
      <c r="E10" s="5">
        <v>0</v>
      </c>
      <c r="F10" s="5">
        <v>0</v>
      </c>
      <c r="G10" s="5">
        <v>0</v>
      </c>
      <c r="H10" s="5">
        <v>1</v>
      </c>
      <c r="I10" s="4">
        <f>SUMPRODUCT(E$2:H$2, E10:H10)</f>
        <v>0.61324888732469296</v>
      </c>
      <c r="J10" s="4">
        <f>EXP(-I10)</f>
        <v>0.54158844782736359</v>
      </c>
      <c r="K10" s="4">
        <f>SUM(J9:J10)</f>
        <v>1.4296356387751943</v>
      </c>
      <c r="L10" s="4">
        <f>J10/K10</f>
        <v>0.37882970537259159</v>
      </c>
      <c r="M10" s="4">
        <f>LN(L10)</f>
        <v>-0.9706685010706636</v>
      </c>
    </row>
    <row r="11" spans="1:14" s="4" customFormat="1" x14ac:dyDescent="0.3">
      <c r="A11" s="4" t="s">
        <v>13</v>
      </c>
      <c r="B11" s="4" t="s">
        <v>20</v>
      </c>
      <c r="C11" s="5" t="s">
        <v>8</v>
      </c>
      <c r="D11" s="5">
        <v>6</v>
      </c>
      <c r="E11" s="5">
        <v>0</v>
      </c>
      <c r="F11" s="5">
        <v>1</v>
      </c>
      <c r="G11" s="5">
        <v>1</v>
      </c>
      <c r="H11" s="5">
        <v>0</v>
      </c>
      <c r="I11" s="4">
        <f>SUMPRODUCT(E$2:H$2, E11:H11)</f>
        <v>1.7659270170643346</v>
      </c>
      <c r="J11" s="4">
        <f>EXP(-I11)</f>
        <v>0.17102816694554993</v>
      </c>
      <c r="K11" s="4">
        <f>SUM(J11:J12)</f>
        <v>0.71261661477291349</v>
      </c>
      <c r="L11" s="4">
        <f>J11/K11</f>
        <v>0.24000025174834122</v>
      </c>
      <c r="M11" s="4">
        <f>LN(L11)</f>
        <v>-1.4271153066892741</v>
      </c>
    </row>
    <row r="12" spans="1:14" s="4" customFormat="1" x14ac:dyDescent="0.3">
      <c r="A12" s="4" t="s">
        <v>13</v>
      </c>
      <c r="B12" s="4" t="s">
        <v>20</v>
      </c>
      <c r="C12" s="5" t="s">
        <v>11</v>
      </c>
      <c r="D12" s="5">
        <v>18</v>
      </c>
      <c r="E12" s="5">
        <v>0</v>
      </c>
      <c r="F12" s="5">
        <v>0</v>
      </c>
      <c r="G12" s="5">
        <v>0</v>
      </c>
      <c r="H12" s="5">
        <v>1</v>
      </c>
      <c r="I12" s="4">
        <f>SUMPRODUCT(E$2:H$2, E12:H12)</f>
        <v>0.61324888732469296</v>
      </c>
      <c r="J12" s="4">
        <f>EXP(-I12)</f>
        <v>0.54158844782736359</v>
      </c>
      <c r="K12" s="4">
        <f>SUM(J11:J12)</f>
        <v>0.71261661477291349</v>
      </c>
      <c r="L12" s="4">
        <f>J12/K12</f>
        <v>0.75999974825165884</v>
      </c>
      <c r="M12" s="4">
        <f>LN(L12)</f>
        <v>-0.27443717694963249</v>
      </c>
    </row>
    <row r="13" spans="1:14" s="4" customFormat="1" x14ac:dyDescent="0.3">
      <c r="A13" s="4" t="s">
        <v>13</v>
      </c>
      <c r="B13" s="4" t="s">
        <v>18</v>
      </c>
      <c r="C13" s="5" t="s">
        <v>8</v>
      </c>
      <c r="D13" s="5">
        <v>18</v>
      </c>
      <c r="E13" s="5">
        <v>0</v>
      </c>
      <c r="F13" s="5">
        <v>1</v>
      </c>
      <c r="G13" s="5">
        <v>0</v>
      </c>
      <c r="H13" s="5">
        <v>0</v>
      </c>
      <c r="I13" s="4">
        <f>SUMPRODUCT(E$2:H$2, E13:H13)</f>
        <v>0.1187303944427352</v>
      </c>
      <c r="J13" s="4">
        <f>EXP(-I13)</f>
        <v>0.88804719094783069</v>
      </c>
      <c r="K13" s="4">
        <f>SUM(J13:J14)</f>
        <v>1.0459223692474788</v>
      </c>
      <c r="L13" s="4">
        <f>J13/K13</f>
        <v>0.84905650463022764</v>
      </c>
      <c r="M13" s="4">
        <f>LN(L13)</f>
        <v>-0.1636295405506519</v>
      </c>
    </row>
    <row r="14" spans="1:14" s="4" customFormat="1" x14ac:dyDescent="0.3">
      <c r="A14" s="4" t="s">
        <v>13</v>
      </c>
      <c r="B14" s="4" t="s">
        <v>18</v>
      </c>
      <c r="C14" s="5" t="s">
        <v>11</v>
      </c>
      <c r="D14" s="5">
        <v>1</v>
      </c>
      <c r="E14" s="5">
        <v>1</v>
      </c>
      <c r="F14" s="5">
        <v>0</v>
      </c>
      <c r="G14" s="5">
        <v>0</v>
      </c>
      <c r="H14" s="5">
        <v>1</v>
      </c>
      <c r="I14" s="4">
        <f>SUMPRODUCT(E$2:H$2, E14:H14)</f>
        <v>1.8459505689398434</v>
      </c>
      <c r="J14" s="4">
        <f>EXP(-I14)</f>
        <v>0.15787517829964809</v>
      </c>
      <c r="K14" s="4">
        <f>SUM(J13:J14)</f>
        <v>1.0459223692474788</v>
      </c>
      <c r="L14" s="4">
        <f>J14/K14</f>
        <v>0.15094349536977231</v>
      </c>
      <c r="M14" s="4">
        <f>LN(L14)</f>
        <v>-1.8908497150477601</v>
      </c>
    </row>
    <row r="15" spans="1:14" s="7" customFormat="1" x14ac:dyDescent="0.3">
      <c r="A15" s="7" t="s">
        <v>9</v>
      </c>
      <c r="B15" s="7" t="s">
        <v>10</v>
      </c>
      <c r="C15" s="8" t="s">
        <v>8</v>
      </c>
      <c r="D15" s="8">
        <v>58</v>
      </c>
      <c r="E15" s="8">
        <v>0</v>
      </c>
      <c r="F15" s="8">
        <v>1</v>
      </c>
      <c r="G15" s="8">
        <v>0</v>
      </c>
      <c r="H15" s="8">
        <v>0</v>
      </c>
      <c r="I15" s="7">
        <f t="shared" si="3"/>
        <v>0.1187303944427352</v>
      </c>
      <c r="J15" s="7">
        <f t="shared" si="0"/>
        <v>0.88804719094783069</v>
      </c>
      <c r="K15" s="7">
        <f>SUM(J15:J16)</f>
        <v>1.4296356387751943</v>
      </c>
      <c r="L15" s="7">
        <f t="shared" si="1"/>
        <v>0.62117029462740847</v>
      </c>
      <c r="M15" s="7">
        <f t="shared" si="2"/>
        <v>-0.47615000818870579</v>
      </c>
    </row>
    <row r="16" spans="1:14" s="7" customFormat="1" x14ac:dyDescent="0.3">
      <c r="A16" s="7" t="s">
        <v>9</v>
      </c>
      <c r="B16" s="7" t="s">
        <v>10</v>
      </c>
      <c r="C16" s="8" t="s">
        <v>11</v>
      </c>
      <c r="D16" s="8">
        <v>30</v>
      </c>
      <c r="E16" s="8">
        <v>0</v>
      </c>
      <c r="F16" s="8">
        <v>0</v>
      </c>
      <c r="G16" s="8">
        <v>0</v>
      </c>
      <c r="H16" s="8">
        <v>1</v>
      </c>
      <c r="I16" s="7">
        <f t="shared" si="3"/>
        <v>0.61324888732469296</v>
      </c>
      <c r="J16" s="7">
        <f t="shared" si="0"/>
        <v>0.54158844782736359</v>
      </c>
      <c r="K16" s="7">
        <f>SUM(J15:J16)</f>
        <v>1.4296356387751943</v>
      </c>
      <c r="L16" s="7">
        <f t="shared" si="1"/>
        <v>0.37882970537259159</v>
      </c>
      <c r="M16" s="7">
        <f t="shared" si="2"/>
        <v>-0.9706685010706636</v>
      </c>
    </row>
    <row r="17" spans="1:14" s="7" customFormat="1" x14ac:dyDescent="0.3">
      <c r="A17" s="7" t="s">
        <v>9</v>
      </c>
      <c r="B17" s="7" t="s">
        <v>20</v>
      </c>
      <c r="C17" s="8" t="s">
        <v>8</v>
      </c>
      <c r="D17" s="8">
        <v>10</v>
      </c>
      <c r="E17" s="8">
        <v>0</v>
      </c>
      <c r="F17" s="8">
        <v>1</v>
      </c>
      <c r="G17" s="8">
        <v>1</v>
      </c>
      <c r="H17" s="8">
        <v>0</v>
      </c>
      <c r="I17" s="7">
        <f t="shared" si="3"/>
        <v>1.7659270170643346</v>
      </c>
      <c r="J17" s="7">
        <f t="shared" si="0"/>
        <v>0.17102816694554993</v>
      </c>
      <c r="K17" s="7">
        <f>SUM(J17:J18)</f>
        <v>0.71261661477291349</v>
      </c>
      <c r="L17" s="7">
        <f t="shared" si="1"/>
        <v>0.24000025174834122</v>
      </c>
      <c r="M17" s="7">
        <f t="shared" si="2"/>
        <v>-1.4271153066892741</v>
      </c>
    </row>
    <row r="18" spans="1:14" s="7" customFormat="1" x14ac:dyDescent="0.3">
      <c r="A18" s="7" t="s">
        <v>9</v>
      </c>
      <c r="B18" s="7" t="s">
        <v>20</v>
      </c>
      <c r="C18" s="8" t="s">
        <v>11</v>
      </c>
      <c r="D18" s="8">
        <v>53</v>
      </c>
      <c r="E18" s="8">
        <v>0</v>
      </c>
      <c r="F18" s="8">
        <v>0</v>
      </c>
      <c r="G18" s="8">
        <v>0</v>
      </c>
      <c r="H18" s="8">
        <v>1</v>
      </c>
      <c r="I18" s="7">
        <f t="shared" si="3"/>
        <v>0.61324888732469296</v>
      </c>
      <c r="J18" s="7">
        <f t="shared" si="0"/>
        <v>0.54158844782736359</v>
      </c>
      <c r="K18" s="7">
        <f>SUM(J17:J18)</f>
        <v>0.71261661477291349</v>
      </c>
      <c r="L18" s="7">
        <f t="shared" si="1"/>
        <v>0.75999974825165884</v>
      </c>
      <c r="M18" s="7">
        <f t="shared" si="2"/>
        <v>-0.27443717694963249</v>
      </c>
    </row>
    <row r="19" spans="1:14" s="7" customFormat="1" x14ac:dyDescent="0.3">
      <c r="A19" s="7" t="s">
        <v>9</v>
      </c>
      <c r="B19" s="7" t="s">
        <v>18</v>
      </c>
      <c r="C19" s="8" t="s">
        <v>8</v>
      </c>
      <c r="D19" s="8">
        <v>75</v>
      </c>
      <c r="E19" s="8">
        <v>0</v>
      </c>
      <c r="F19" s="8">
        <v>1</v>
      </c>
      <c r="G19" s="8">
        <v>0</v>
      </c>
      <c r="H19" s="8">
        <v>0</v>
      </c>
      <c r="I19" s="7">
        <f t="shared" si="3"/>
        <v>0.1187303944427352</v>
      </c>
      <c r="J19" s="7">
        <f t="shared" si="0"/>
        <v>0.88804719094783069</v>
      </c>
      <c r="K19" s="7">
        <f>SUM(J19:J20)</f>
        <v>1.0459223692474788</v>
      </c>
      <c r="L19" s="7">
        <f t="shared" si="1"/>
        <v>0.84905650463022764</v>
      </c>
      <c r="M19" s="7">
        <f t="shared" si="2"/>
        <v>-0.1636295405506519</v>
      </c>
    </row>
    <row r="20" spans="1:14" s="7" customFormat="1" x14ac:dyDescent="0.3">
      <c r="A20" s="7" t="s">
        <v>9</v>
      </c>
      <c r="B20" s="7" t="s">
        <v>18</v>
      </c>
      <c r="C20" s="8" t="s">
        <v>11</v>
      </c>
      <c r="D20" s="8">
        <v>6</v>
      </c>
      <c r="E20" s="8">
        <v>1</v>
      </c>
      <c r="F20" s="8">
        <v>0</v>
      </c>
      <c r="G20" s="8">
        <v>0</v>
      </c>
      <c r="H20" s="8">
        <v>1</v>
      </c>
      <c r="I20" s="7">
        <f t="shared" si="3"/>
        <v>1.8459505689398434</v>
      </c>
      <c r="J20" s="7">
        <f t="shared" si="0"/>
        <v>0.15787517829964809</v>
      </c>
      <c r="K20" s="7">
        <f>SUM(J19:J20)</f>
        <v>1.0459223692474788</v>
      </c>
      <c r="L20" s="7">
        <f t="shared" si="1"/>
        <v>0.15094349536977231</v>
      </c>
      <c r="M20" s="7">
        <f t="shared" si="2"/>
        <v>-1.8908497150477601</v>
      </c>
    </row>
    <row r="21" spans="1:14" s="4" customFormat="1" x14ac:dyDescent="0.3">
      <c r="A21" s="4" t="s">
        <v>12</v>
      </c>
      <c r="B21" s="4" t="s">
        <v>10</v>
      </c>
      <c r="C21" s="5" t="s">
        <v>8</v>
      </c>
      <c r="D21" s="5">
        <v>131</v>
      </c>
      <c r="E21" s="5">
        <v>0</v>
      </c>
      <c r="F21" s="5">
        <v>1</v>
      </c>
      <c r="G21" s="5">
        <v>0</v>
      </c>
      <c r="H21" s="5">
        <v>0</v>
      </c>
      <c r="I21" s="4">
        <f t="shared" si="3"/>
        <v>0.1187303944427352</v>
      </c>
      <c r="J21" s="4">
        <f t="shared" si="0"/>
        <v>0.88804719094783069</v>
      </c>
      <c r="K21" s="4">
        <f>SUM(J21:J22)</f>
        <v>1.4296356387751943</v>
      </c>
      <c r="L21" s="4">
        <f t="shared" ref="L21:L26" si="4">J21/K21</f>
        <v>0.62117029462740847</v>
      </c>
      <c r="M21" s="4">
        <f t="shared" ref="M21:M26" si="5">LN(L21)</f>
        <v>-0.47615000818870579</v>
      </c>
      <c r="N21" s="6"/>
    </row>
    <row r="22" spans="1:14" s="4" customFormat="1" x14ac:dyDescent="0.3">
      <c r="A22" s="4" t="s">
        <v>12</v>
      </c>
      <c r="B22" s="4" t="s">
        <v>10</v>
      </c>
      <c r="C22" s="5" t="s">
        <v>11</v>
      </c>
      <c r="D22" s="5">
        <v>5</v>
      </c>
      <c r="E22" s="5">
        <v>0</v>
      </c>
      <c r="F22" s="5">
        <v>0</v>
      </c>
      <c r="G22" s="5">
        <v>0</v>
      </c>
      <c r="H22" s="5">
        <v>1</v>
      </c>
      <c r="I22" s="4">
        <f t="shared" si="3"/>
        <v>0.61324888732469296</v>
      </c>
      <c r="J22" s="4">
        <f t="shared" si="0"/>
        <v>0.54158844782736359</v>
      </c>
      <c r="K22" s="4">
        <f>SUM(J21:J22)</f>
        <v>1.4296356387751943</v>
      </c>
      <c r="L22" s="4">
        <f t="shared" si="4"/>
        <v>0.37882970537259159</v>
      </c>
      <c r="M22" s="4">
        <f t="shared" si="5"/>
        <v>-0.9706685010706636</v>
      </c>
    </row>
    <row r="23" spans="1:14" s="4" customFormat="1" x14ac:dyDescent="0.3">
      <c r="A23" s="4" t="s">
        <v>12</v>
      </c>
      <c r="B23" s="4" t="s">
        <v>20</v>
      </c>
      <c r="C23" s="5" t="s">
        <v>8</v>
      </c>
      <c r="D23" s="5">
        <v>12</v>
      </c>
      <c r="E23" s="5">
        <v>0</v>
      </c>
      <c r="F23" s="5">
        <v>1</v>
      </c>
      <c r="G23" s="5">
        <v>1</v>
      </c>
      <c r="H23" s="5">
        <v>0</v>
      </c>
      <c r="I23" s="4">
        <f t="shared" si="3"/>
        <v>1.7659270170643346</v>
      </c>
      <c r="J23" s="4">
        <f t="shared" si="0"/>
        <v>0.17102816694554993</v>
      </c>
      <c r="K23" s="4">
        <f>SUM(J23:J24)</f>
        <v>0.71261661477291349</v>
      </c>
      <c r="L23" s="4">
        <f t="shared" si="4"/>
        <v>0.24000025174834122</v>
      </c>
      <c r="M23" s="4">
        <f t="shared" si="5"/>
        <v>-1.4271153066892741</v>
      </c>
    </row>
    <row r="24" spans="1:14" s="4" customFormat="1" x14ac:dyDescent="0.3">
      <c r="A24" s="4" t="s">
        <v>12</v>
      </c>
      <c r="B24" s="4" t="s">
        <v>20</v>
      </c>
      <c r="C24" s="5" t="s">
        <v>11</v>
      </c>
      <c r="D24" s="5">
        <v>2</v>
      </c>
      <c r="E24" s="5">
        <v>0</v>
      </c>
      <c r="F24" s="5">
        <v>0</v>
      </c>
      <c r="G24" s="5">
        <v>0</v>
      </c>
      <c r="H24" s="5">
        <v>1</v>
      </c>
      <c r="I24" s="4">
        <f t="shared" si="3"/>
        <v>0.61324888732469296</v>
      </c>
      <c r="J24" s="4">
        <f t="shared" si="0"/>
        <v>0.54158844782736359</v>
      </c>
      <c r="K24" s="4">
        <f>SUM(J23:J24)</f>
        <v>0.71261661477291349</v>
      </c>
      <c r="L24" s="4">
        <f t="shared" si="4"/>
        <v>0.75999974825165884</v>
      </c>
      <c r="M24" s="4">
        <f t="shared" si="5"/>
        <v>-0.27443717694963249</v>
      </c>
    </row>
    <row r="25" spans="1:14" s="4" customFormat="1" x14ac:dyDescent="0.3">
      <c r="A25" s="4" t="s">
        <v>12</v>
      </c>
      <c r="B25" s="4" t="s">
        <v>18</v>
      </c>
      <c r="C25" s="5" t="s">
        <v>8</v>
      </c>
      <c r="D25" s="5">
        <v>41</v>
      </c>
      <c r="E25" s="5">
        <v>0</v>
      </c>
      <c r="F25" s="5">
        <v>1</v>
      </c>
      <c r="G25" s="5">
        <v>0</v>
      </c>
      <c r="H25" s="5">
        <v>0</v>
      </c>
      <c r="I25" s="4">
        <f t="shared" si="3"/>
        <v>0.1187303944427352</v>
      </c>
      <c r="J25" s="4">
        <f t="shared" si="0"/>
        <v>0.88804719094783069</v>
      </c>
      <c r="K25" s="4">
        <f>SUM(J25:J26)</f>
        <v>1.0459223692474788</v>
      </c>
      <c r="L25" s="4">
        <f t="shared" si="4"/>
        <v>0.84905650463022764</v>
      </c>
      <c r="M25" s="4">
        <f t="shared" si="5"/>
        <v>-0.1636295405506519</v>
      </c>
    </row>
    <row r="26" spans="1:14" s="4" customFormat="1" x14ac:dyDescent="0.3">
      <c r="A26" s="4" t="s">
        <v>12</v>
      </c>
      <c r="B26" s="4" t="s">
        <v>18</v>
      </c>
      <c r="C26" s="5" t="s">
        <v>11</v>
      </c>
      <c r="D26" s="5">
        <v>0</v>
      </c>
      <c r="E26" s="5">
        <v>1</v>
      </c>
      <c r="F26" s="5">
        <v>0</v>
      </c>
      <c r="G26" s="5">
        <v>0</v>
      </c>
      <c r="H26" s="5">
        <v>1</v>
      </c>
      <c r="I26" s="4">
        <f t="shared" si="3"/>
        <v>1.8459505689398434</v>
      </c>
      <c r="J26" s="4">
        <f t="shared" si="0"/>
        <v>0.15787517829964809</v>
      </c>
      <c r="K26" s="4">
        <f>SUM(J25:J26)</f>
        <v>1.0459223692474788</v>
      </c>
      <c r="L26" s="4">
        <f t="shared" si="4"/>
        <v>0.15094349536977231</v>
      </c>
      <c r="M26" s="4">
        <f t="shared" si="5"/>
        <v>-1.8908497150477601</v>
      </c>
    </row>
    <row r="27" spans="1:14" x14ac:dyDescent="0.3">
      <c r="H27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D4869-CEC9-43A3-A21C-CEB2066EA853}">
  <dimension ref="A1:I14"/>
  <sheetViews>
    <sheetView tabSelected="1" workbookViewId="0">
      <selection activeCell="G11" sqref="G11"/>
    </sheetView>
  </sheetViews>
  <sheetFormatPr defaultRowHeight="14.4" x14ac:dyDescent="0.3"/>
  <cols>
    <col min="1" max="1" width="13.33203125" style="16" customWidth="1"/>
    <col min="2" max="2" width="12.5546875" style="16" customWidth="1"/>
    <col min="3" max="5" width="8.88671875" style="16"/>
    <col min="6" max="6" width="20.44140625" style="23" customWidth="1"/>
    <col min="7" max="7" width="19.6640625" style="23" customWidth="1"/>
    <col min="8" max="9" width="23.88671875" style="16" customWidth="1"/>
    <col min="10" max="16384" width="8.88671875" style="16"/>
  </cols>
  <sheetData>
    <row r="1" spans="1:9" customFormat="1" x14ac:dyDescent="0.3">
      <c r="D1" s="16"/>
      <c r="F1" s="24" t="s">
        <v>29</v>
      </c>
      <c r="G1" s="25"/>
      <c r="H1" s="24" t="s">
        <v>30</v>
      </c>
      <c r="I1" s="25"/>
    </row>
    <row r="2" spans="1:9" s="18" customFormat="1" x14ac:dyDescent="0.3">
      <c r="A2" s="17" t="s">
        <v>19</v>
      </c>
      <c r="B2" s="17" t="s">
        <v>0</v>
      </c>
      <c r="C2" s="2" t="s">
        <v>17</v>
      </c>
      <c r="D2" s="14" t="s">
        <v>22</v>
      </c>
      <c r="E2" s="18" t="s">
        <v>16</v>
      </c>
      <c r="F2" s="19" t="s">
        <v>27</v>
      </c>
      <c r="G2" s="20" t="s">
        <v>28</v>
      </c>
      <c r="H2" s="19" t="s">
        <v>31</v>
      </c>
      <c r="I2" s="20" t="s">
        <v>32</v>
      </c>
    </row>
    <row r="3" spans="1:9" customFormat="1" x14ac:dyDescent="0.3">
      <c r="A3" s="7" t="s">
        <v>14</v>
      </c>
      <c r="B3" s="7" t="s">
        <v>10</v>
      </c>
      <c r="C3" s="8" t="s">
        <v>11</v>
      </c>
      <c r="D3" s="15">
        <f>'K5'!D4</f>
        <v>65</v>
      </c>
      <c r="E3">
        <f>'K5'!D4/SUMIFS('K5'!D:D,'K5'!A:A,'K5'!A4,'K5'!B:B,'K5'!B4)</f>
        <v>0.95588235294117652</v>
      </c>
      <c r="F3" s="21">
        <f>'K5'!O4</f>
        <v>0.90276304445821276</v>
      </c>
      <c r="G3" s="22">
        <f>K5_noIndexation!L4</f>
        <v>0.37882970537259159</v>
      </c>
      <c r="H3" s="21">
        <f>F3*SUMIFS('K5'!D:D,'K5'!A:A,forScatterplots!A3,'K5'!B:B,forScatterplots!B3)</f>
        <v>61.38788702315847</v>
      </c>
      <c r="I3" s="22">
        <f>G3*SUMIFS('K5'!D:D,'K5'!A:A,forScatterplots!A3,'K5'!B:B,forScatterplots!B3)</f>
        <v>25.760419965336229</v>
      </c>
    </row>
    <row r="4" spans="1:9" customFormat="1" x14ac:dyDescent="0.3">
      <c r="A4" s="7" t="s">
        <v>14</v>
      </c>
      <c r="B4" s="7" t="s">
        <v>20</v>
      </c>
      <c r="C4" s="8" t="s">
        <v>11</v>
      </c>
      <c r="D4" s="15">
        <f>'K5'!D6</f>
        <v>22</v>
      </c>
      <c r="E4">
        <f>'K5'!D6/SUMIFS('K5'!D:D,'K5'!A:A,'K5'!A6,'K5'!B:B,'K5'!B6)</f>
        <v>0.91666666666666663</v>
      </c>
      <c r="F4" s="21">
        <f>'K5'!O6</f>
        <v>0.9793522794719689</v>
      </c>
      <c r="G4" s="22">
        <f>K5_noIndexation!L6</f>
        <v>0.75999974825165884</v>
      </c>
      <c r="H4" s="21">
        <f>F4*SUMIFS('K5'!D:D,'K5'!A:A,forScatterplots!A4,'K5'!B:B,forScatterplots!B4)</f>
        <v>23.504454707327255</v>
      </c>
      <c r="I4" s="22">
        <f>G4*SUMIFS('K5'!D:D,'K5'!A:A,forScatterplots!A4,'K5'!B:B,forScatterplots!B4)</f>
        <v>18.239993958039811</v>
      </c>
    </row>
    <row r="5" spans="1:9" customFormat="1" x14ac:dyDescent="0.3">
      <c r="A5" s="7" t="s">
        <v>14</v>
      </c>
      <c r="B5" s="7" t="s">
        <v>18</v>
      </c>
      <c r="C5" s="8" t="s">
        <v>11</v>
      </c>
      <c r="D5" s="15">
        <f>'K5'!D8</f>
        <v>25</v>
      </c>
      <c r="E5">
        <f>'K5'!D8/SUMIFS('K5'!D:D,'K5'!A:A,'K5'!A8,'K5'!B:B,'K5'!B8)</f>
        <v>0.352112676056338</v>
      </c>
      <c r="F5" s="21">
        <f>'K5'!O8</f>
        <v>0.38179263306233641</v>
      </c>
      <c r="G5" s="22">
        <f>K5_noIndexation!L8</f>
        <v>0.15094349536977231</v>
      </c>
      <c r="H5" s="21">
        <f>F5*SUMIFS('K5'!D:D,'K5'!A:A,forScatterplots!A5,'K5'!B:B,forScatterplots!B5)</f>
        <v>27.107276947425884</v>
      </c>
      <c r="I5" s="22">
        <f>G5*SUMIFS('K5'!D:D,'K5'!A:A,forScatterplots!A5,'K5'!B:B,forScatterplots!B5)</f>
        <v>10.716988171253833</v>
      </c>
    </row>
    <row r="6" spans="1:9" customFormat="1" x14ac:dyDescent="0.3">
      <c r="A6" s="4" t="s">
        <v>13</v>
      </c>
      <c r="B6" s="4" t="s">
        <v>10</v>
      </c>
      <c r="C6" s="5" t="s">
        <v>11</v>
      </c>
      <c r="D6" s="15">
        <f>'K5'!D10</f>
        <v>36</v>
      </c>
      <c r="E6">
        <f>'K5'!D10/SUMIFS('K5'!D:D,'K5'!A:A,'K5'!A10,'K5'!B:B,'K5'!B10)</f>
        <v>0.53731343283582089</v>
      </c>
      <c r="F6" s="21">
        <f>'K5'!O10</f>
        <v>0.50288267820911015</v>
      </c>
      <c r="G6" s="22">
        <f>K5_noIndexation!L10</f>
        <v>0.37882970537259159</v>
      </c>
      <c r="H6" s="21">
        <f>F6*SUMIFS('K5'!D:D,'K5'!A:A,forScatterplots!A6,'K5'!B:B,forScatterplots!B6)</f>
        <v>33.693139440010377</v>
      </c>
      <c r="I6" s="22">
        <f>G6*SUMIFS('K5'!D:D,'K5'!A:A,forScatterplots!A6,'K5'!B:B,forScatterplots!B6)</f>
        <v>25.381590259963637</v>
      </c>
    </row>
    <row r="7" spans="1:9" customFormat="1" x14ac:dyDescent="0.3">
      <c r="A7" s="4" t="s">
        <v>13</v>
      </c>
      <c r="B7" s="4" t="s">
        <v>20</v>
      </c>
      <c r="C7" s="5" t="s">
        <v>11</v>
      </c>
      <c r="D7" s="15">
        <f>'K5'!D12</f>
        <v>18</v>
      </c>
      <c r="E7">
        <f>'K5'!D12/SUMIFS('K5'!D:D,'K5'!A:A,'K5'!A12,'K5'!B:B,'K5'!B12)</f>
        <v>0.75</v>
      </c>
      <c r="F7" s="21">
        <f>'K5'!O12</f>
        <v>0.83787592040387227</v>
      </c>
      <c r="G7" s="22">
        <f>K5_noIndexation!L12</f>
        <v>0.75999974825165884</v>
      </c>
      <c r="H7" s="21">
        <f>F7*SUMIFS('K5'!D:D,'K5'!A:A,forScatterplots!A7,'K5'!B:B,forScatterplots!B7)</f>
        <v>20.109022089692935</v>
      </c>
      <c r="I7" s="22">
        <f>G7*SUMIFS('K5'!D:D,'K5'!A:A,forScatterplots!A7,'K5'!B:B,forScatterplots!B7)</f>
        <v>18.239993958039811</v>
      </c>
    </row>
    <row r="8" spans="1:9" customFormat="1" x14ac:dyDescent="0.3">
      <c r="A8" s="4" t="s">
        <v>13</v>
      </c>
      <c r="B8" s="4" t="s">
        <v>18</v>
      </c>
      <c r="C8" s="5" t="s">
        <v>11</v>
      </c>
      <c r="D8" s="15">
        <f>'K5'!D14</f>
        <v>1</v>
      </c>
      <c r="E8">
        <f>'K5'!D14/SUMIFS('K5'!D:D,'K5'!A:A,'K5'!A14,'K5'!B:B,'K5'!B14)</f>
        <v>5.2631578947368418E-2</v>
      </c>
      <c r="F8" s="21">
        <f>'K5'!O14</f>
        <v>6.3048647035414476E-2</v>
      </c>
      <c r="G8" s="22">
        <f>K5_noIndexation!L14</f>
        <v>0.15094349536977231</v>
      </c>
      <c r="H8" s="21">
        <f>F8*SUMIFS('K5'!D:D,'K5'!A:A,forScatterplots!A8,'K5'!B:B,forScatterplots!B8)</f>
        <v>1.1979242936728751</v>
      </c>
      <c r="I8" s="22">
        <f>G8*SUMIFS('K5'!D:D,'K5'!A:A,forScatterplots!A8,'K5'!B:B,forScatterplots!B8)</f>
        <v>2.8679264120256738</v>
      </c>
    </row>
    <row r="9" spans="1:9" customFormat="1" x14ac:dyDescent="0.3">
      <c r="A9" s="7" t="s">
        <v>9</v>
      </c>
      <c r="B9" s="7" t="s">
        <v>10</v>
      </c>
      <c r="C9" s="8" t="s">
        <v>11</v>
      </c>
      <c r="D9" s="15">
        <f>'K5'!D16</f>
        <v>30</v>
      </c>
      <c r="E9">
        <f>'K5'!D16/SUMIFS('K5'!D:D,'K5'!A:A,'K5'!A16,'K5'!B:B,'K5'!B16)</f>
        <v>0.34090909090909088</v>
      </c>
      <c r="F9" s="21">
        <f>'K5'!O16</f>
        <v>0.41127228956619688</v>
      </c>
      <c r="G9" s="22">
        <f>K5_noIndexation!L16</f>
        <v>0.37882970537259159</v>
      </c>
      <c r="H9" s="21">
        <f>F9*SUMIFS('K5'!D:D,'K5'!A:A,forScatterplots!A9,'K5'!B:B,forScatterplots!B9)</f>
        <v>36.191961481825324</v>
      </c>
      <c r="I9" s="22">
        <f>G9*SUMIFS('K5'!D:D,'K5'!A:A,forScatterplots!A9,'K5'!B:B,forScatterplots!B9)</f>
        <v>33.337014072788058</v>
      </c>
    </row>
    <row r="10" spans="1:9" customFormat="1" x14ac:dyDescent="0.3">
      <c r="A10" s="7" t="s">
        <v>9</v>
      </c>
      <c r="B10" s="7" t="s">
        <v>20</v>
      </c>
      <c r="C10" s="8" t="s">
        <v>11</v>
      </c>
      <c r="D10" s="15">
        <f>'K5'!D18</f>
        <v>53</v>
      </c>
      <c r="E10">
        <f>'K5'!D18/SUMIFS('K5'!D:D,'K5'!A:A,'K5'!A18,'K5'!B:B,'K5'!B18)</f>
        <v>0.84126984126984128</v>
      </c>
      <c r="F10" s="21">
        <f>'K5'!O18</f>
        <v>0.78113090419841313</v>
      </c>
      <c r="G10" s="22">
        <f>K5_noIndexation!L18</f>
        <v>0.75999974825165884</v>
      </c>
      <c r="H10" s="21">
        <f>F10*SUMIFS('K5'!D:D,'K5'!A:A,forScatterplots!A10,'K5'!B:B,forScatterplots!B10)</f>
        <v>49.211246964500027</v>
      </c>
      <c r="I10" s="22">
        <f>G10*SUMIFS('K5'!D:D,'K5'!A:A,forScatterplots!A10,'K5'!B:B,forScatterplots!B10)</f>
        <v>47.879984139854507</v>
      </c>
    </row>
    <row r="11" spans="1:9" customFormat="1" x14ac:dyDescent="0.3">
      <c r="A11" s="7" t="s">
        <v>9</v>
      </c>
      <c r="B11" s="7" t="s">
        <v>18</v>
      </c>
      <c r="C11" s="8" t="s">
        <v>11</v>
      </c>
      <c r="D11" s="15">
        <f>'K5'!D20</f>
        <v>6</v>
      </c>
      <c r="E11">
        <f>'K5'!D20/SUMIFS('K5'!D:D,'K5'!A:A,'K5'!A20,'K5'!B:B,'K5'!B20)</f>
        <v>7.407407407407407E-2</v>
      </c>
      <c r="F11" s="21">
        <f>'K5'!O20</f>
        <v>4.4405773226437559E-2</v>
      </c>
      <c r="G11" s="22">
        <f>K5_noIndexation!L20</f>
        <v>0.15094349536977231</v>
      </c>
      <c r="H11" s="21">
        <f>F11*SUMIFS('K5'!D:D,'K5'!A:A,forScatterplots!A11,'K5'!B:B,forScatterplots!B11)</f>
        <v>3.5968676313414423</v>
      </c>
      <c r="I11" s="22">
        <f>G11*SUMIFS('K5'!D:D,'K5'!A:A,forScatterplots!A11,'K5'!B:B,forScatterplots!B11)</f>
        <v>12.226423124951557</v>
      </c>
    </row>
    <row r="12" spans="1:9" customFormat="1" x14ac:dyDescent="0.3">
      <c r="A12" s="4" t="s">
        <v>12</v>
      </c>
      <c r="B12" s="4" t="s">
        <v>10</v>
      </c>
      <c r="C12" s="5" t="s">
        <v>11</v>
      </c>
      <c r="D12" s="15">
        <f>'K5'!D22</f>
        <v>5</v>
      </c>
      <c r="E12">
        <f>'K5'!D22/SUMIFS('K5'!D:D,'K5'!A:A,'K5'!A22,'K5'!B:B,'K5'!B22)</f>
        <v>3.6764705882352942E-2</v>
      </c>
      <c r="F12" s="21">
        <f>'K5'!O22</f>
        <v>3.4755952443869517E-2</v>
      </c>
      <c r="G12" s="22">
        <f>K5_noIndexation!L22</f>
        <v>0.37882970537259159</v>
      </c>
      <c r="H12" s="21">
        <f>F12*SUMIFS('K5'!D:D,'K5'!A:A,forScatterplots!A12,'K5'!B:B,forScatterplots!B12)</f>
        <v>4.7268095323662545</v>
      </c>
      <c r="I12" s="22">
        <f>G12*SUMIFS('K5'!D:D,'K5'!A:A,forScatterplots!A12,'K5'!B:B,forScatterplots!B12)</f>
        <v>51.520839930672459</v>
      </c>
    </row>
    <row r="13" spans="1:9" customFormat="1" x14ac:dyDescent="0.3">
      <c r="A13" s="4" t="s">
        <v>12</v>
      </c>
      <c r="B13" s="4" t="s">
        <v>20</v>
      </c>
      <c r="C13" s="5" t="s">
        <v>11</v>
      </c>
      <c r="D13" s="15">
        <f>'K5'!D24</f>
        <v>2</v>
      </c>
      <c r="E13">
        <f>'K5'!D24/SUMIFS('K5'!D:D,'K5'!A:A,'K5'!A24,'K5'!B:B,'K5'!B24)</f>
        <v>0.14285714285714285</v>
      </c>
      <c r="F13" s="21">
        <f>'K5'!O24</f>
        <v>0.155374775778022</v>
      </c>
      <c r="G13" s="22">
        <f>K5_noIndexation!L24</f>
        <v>0.75999974825165884</v>
      </c>
      <c r="H13" s="21">
        <f>F13*SUMIFS('K5'!D:D,'K5'!A:A,forScatterplots!A13,'K5'!B:B,forScatterplots!B13)</f>
        <v>2.1752468608923081</v>
      </c>
      <c r="I13" s="22">
        <f>G13*SUMIFS('K5'!D:D,'K5'!A:A,forScatterplots!A13,'K5'!B:B,forScatterplots!B13)</f>
        <v>10.639996475523224</v>
      </c>
    </row>
    <row r="14" spans="1:9" customFormat="1" x14ac:dyDescent="0.3">
      <c r="A14" s="4" t="s">
        <v>12</v>
      </c>
      <c r="B14" s="4" t="s">
        <v>18</v>
      </c>
      <c r="C14" s="5" t="s">
        <v>11</v>
      </c>
      <c r="D14" s="15">
        <f>'K5'!D26</f>
        <v>0</v>
      </c>
      <c r="E14">
        <f>'K5'!D26/SUMIFS('K5'!D:D,'K5'!A:A,'K5'!A26,'K5'!B:B,'K5'!B26)</f>
        <v>0</v>
      </c>
      <c r="F14" s="21">
        <f>'K5'!O26</f>
        <v>2.3894834632138505E-3</v>
      </c>
      <c r="G14" s="22">
        <f>K5_noIndexation!L26</f>
        <v>0.15094349536977231</v>
      </c>
      <c r="H14" s="21">
        <f>F14*SUMIFS('K5'!D:D,'K5'!A:A,forScatterplots!A14,'K5'!B:B,forScatterplots!B14)</f>
        <v>9.7968821991767874E-2</v>
      </c>
      <c r="I14" s="22">
        <f>G14*SUMIFS('K5'!D:D,'K5'!A:A,forScatterplots!A14,'K5'!B:B,forScatterplots!B14)</f>
        <v>6.1886833101606644</v>
      </c>
    </row>
  </sheetData>
  <mergeCells count="2">
    <mergeCell ref="F1:G1"/>
    <mergeCell ref="H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K5</vt:lpstr>
      <vt:lpstr>K5_noIndexation</vt:lpstr>
      <vt:lpstr>forScatterplots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Moore-Cantwell</dc:creator>
  <cp:lastModifiedBy>Moore-Cantwell, Claire</cp:lastModifiedBy>
  <dcterms:created xsi:type="dcterms:W3CDTF">2024-02-16T00:59:02Z</dcterms:created>
  <dcterms:modified xsi:type="dcterms:W3CDTF">2025-01-28T16:33:46Z</dcterms:modified>
</cp:coreProperties>
</file>